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5135" windowHeight="8130"/>
  </bookViews>
  <sheets>
    <sheet name="BM-13" sheetId="1" r:id="rId1"/>
    <sheet name="Anticip." sheetId="3" r:id="rId2"/>
    <sheet name="Exp." sheetId="4" r:id="rId3"/>
    <sheet name="Vacany " sheetId="5" r:id="rId4"/>
  </sheets>
  <definedNames>
    <definedName name="_xlnm.Print_Titles" localSheetId="0">'BM-13'!$9:$9</definedName>
    <definedName name="_xlnm.Print_Titles" localSheetId="2">Exp.!$4:$5</definedName>
  </definedNames>
  <calcPr calcId="145621"/>
  <fileRecoveryPr autoRecover="0"/>
</workbook>
</file>

<file path=xl/calcChain.xml><?xml version="1.0" encoding="utf-8"?>
<calcChain xmlns="http://schemas.openxmlformats.org/spreadsheetml/2006/main">
  <c r="F39" i="1" l="1"/>
  <c r="F40" i="1"/>
  <c r="F35" i="1"/>
  <c r="F36" i="1"/>
  <c r="F37" i="1"/>
  <c r="F34" i="1"/>
  <c r="F24" i="1"/>
  <c r="S18" i="3" l="1"/>
  <c r="R18" i="3"/>
  <c r="Q18" i="3"/>
  <c r="P18" i="3"/>
  <c r="O18" i="3"/>
  <c r="N18" i="3"/>
  <c r="F17" i="1" l="1"/>
  <c r="H13" i="1"/>
  <c r="H14" i="1"/>
  <c r="I14" i="1" s="1"/>
  <c r="H15" i="1"/>
  <c r="I15" i="1" s="1"/>
  <c r="H18" i="1"/>
  <c r="I18" i="1" s="1"/>
  <c r="H19" i="1"/>
  <c r="I19" i="1" s="1"/>
  <c r="H22" i="1"/>
  <c r="I22" i="1" s="1"/>
  <c r="H25" i="1"/>
  <c r="I25" i="1" s="1"/>
  <c r="H26" i="1"/>
  <c r="I26" i="1" s="1"/>
  <c r="H31" i="1"/>
  <c r="I31" i="1" s="1"/>
  <c r="H32" i="1"/>
  <c r="I32" i="1" s="1"/>
  <c r="H33" i="1"/>
  <c r="I33" i="1" s="1"/>
  <c r="H38" i="1"/>
  <c r="I38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3" i="1"/>
  <c r="I73" i="1" s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1" i="1"/>
  <c r="I91" i="1" s="1"/>
  <c r="H92" i="1"/>
  <c r="I92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101" i="1"/>
  <c r="I101" i="1" s="1"/>
  <c r="H102" i="1"/>
  <c r="I102" i="1" s="1"/>
  <c r="H103" i="1"/>
  <c r="I103" i="1" s="1"/>
  <c r="H104" i="1"/>
  <c r="I104" i="1" s="1"/>
  <c r="H105" i="1"/>
  <c r="I105" i="1" s="1"/>
  <c r="H106" i="1"/>
  <c r="I106" i="1" s="1"/>
  <c r="H107" i="1"/>
  <c r="I107" i="1" s="1"/>
  <c r="H108" i="1"/>
  <c r="I108" i="1" s="1"/>
  <c r="H109" i="1"/>
  <c r="I109" i="1" s="1"/>
  <c r="H110" i="1"/>
  <c r="I110" i="1" s="1"/>
  <c r="H111" i="1"/>
  <c r="I111" i="1" s="1"/>
  <c r="E6" i="3" l="1"/>
  <c r="L18" i="4" l="1"/>
  <c r="L9" i="4"/>
  <c r="M9" i="4" s="1"/>
  <c r="L10" i="4"/>
  <c r="L11" i="4"/>
  <c r="L12" i="4"/>
  <c r="L13" i="4"/>
  <c r="M13" i="4" s="1"/>
  <c r="L14" i="4"/>
  <c r="L15" i="4"/>
  <c r="L17" i="4"/>
  <c r="M17" i="4" s="1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6" i="4"/>
  <c r="L37" i="4"/>
  <c r="L38" i="4"/>
  <c r="L39" i="4"/>
  <c r="L41" i="4"/>
  <c r="L42" i="4"/>
  <c r="L45" i="4"/>
  <c r="L46" i="4"/>
  <c r="L47" i="4"/>
  <c r="L48" i="4"/>
  <c r="L50" i="4"/>
  <c r="L51" i="4"/>
  <c r="L52" i="4"/>
  <c r="L53" i="4"/>
  <c r="L54" i="4"/>
  <c r="L56" i="4"/>
  <c r="L57" i="4"/>
  <c r="L59" i="4"/>
  <c r="L60" i="4"/>
  <c r="L61" i="4"/>
  <c r="L62" i="4"/>
  <c r="L64" i="4"/>
  <c r="L65" i="4"/>
  <c r="L66" i="4"/>
  <c r="L67" i="4"/>
  <c r="L68" i="4"/>
  <c r="L69" i="4"/>
  <c r="L70" i="4"/>
  <c r="L71" i="4"/>
  <c r="L72" i="4"/>
  <c r="L73" i="4"/>
  <c r="L74" i="4"/>
  <c r="L77" i="4"/>
  <c r="L80" i="4"/>
  <c r="L83" i="4"/>
  <c r="L84" i="4"/>
  <c r="L86" i="4"/>
  <c r="L87" i="4"/>
  <c r="L88" i="4"/>
  <c r="L90" i="4"/>
  <c r="L92" i="4"/>
  <c r="L94" i="4"/>
  <c r="L96" i="4"/>
  <c r="L97" i="4"/>
  <c r="L99" i="4"/>
  <c r="L101" i="4"/>
  <c r="L103" i="4"/>
  <c r="L104" i="4"/>
  <c r="L106" i="4"/>
  <c r="L107" i="4"/>
  <c r="L108" i="4"/>
  <c r="M10" i="4"/>
  <c r="M11" i="4"/>
  <c r="M12" i="4"/>
  <c r="M14" i="4"/>
  <c r="M15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6" i="4"/>
  <c r="M37" i="4"/>
  <c r="M38" i="4"/>
  <c r="M39" i="4"/>
  <c r="H40" i="4"/>
  <c r="S11" i="3"/>
  <c r="R11" i="3"/>
  <c r="Q11" i="3"/>
  <c r="P11" i="3"/>
  <c r="O11" i="3"/>
  <c r="N11" i="3"/>
  <c r="M11" i="3"/>
  <c r="I11" i="3"/>
  <c r="H11" i="3"/>
  <c r="S8" i="3"/>
  <c r="R8" i="3"/>
  <c r="Q8" i="3"/>
  <c r="O8" i="3"/>
  <c r="N8" i="3"/>
  <c r="K8" i="3"/>
  <c r="K16" i="4"/>
  <c r="K7" i="4" s="1"/>
  <c r="K6" i="4" s="1"/>
  <c r="K35" i="4"/>
  <c r="J35" i="4"/>
  <c r="J16" i="4"/>
  <c r="J40" i="4" s="1"/>
  <c r="I35" i="4"/>
  <c r="I16" i="4"/>
  <c r="I40" i="4" s="1"/>
  <c r="H35" i="4"/>
  <c r="H16" i="4"/>
  <c r="H7" i="4" s="1"/>
  <c r="H6" i="4" s="1"/>
  <c r="G35" i="4"/>
  <c r="G16" i="4"/>
  <c r="G7" i="4" s="1"/>
  <c r="G6" i="4" s="1"/>
  <c r="F35" i="4"/>
  <c r="F16" i="4"/>
  <c r="F7" i="4" s="1"/>
  <c r="F6" i="4" s="1"/>
  <c r="D7" i="4"/>
  <c r="E7" i="4"/>
  <c r="E6" i="4" s="1"/>
  <c r="J7" i="4"/>
  <c r="J6" i="4" s="1"/>
  <c r="C7" i="4"/>
  <c r="C8" i="4"/>
  <c r="C35" i="4"/>
  <c r="C16" i="4"/>
  <c r="D8" i="4"/>
  <c r="L8" i="4" s="1"/>
  <c r="E8" i="4"/>
  <c r="F8" i="4"/>
  <c r="G8" i="4"/>
  <c r="H8" i="4"/>
  <c r="I8" i="4"/>
  <c r="J8" i="4"/>
  <c r="K8" i="4"/>
  <c r="E35" i="4"/>
  <c r="E16" i="4"/>
  <c r="E40" i="4" s="1"/>
  <c r="D35" i="4"/>
  <c r="L35" i="4" s="1"/>
  <c r="D16" i="4"/>
  <c r="L16" i="4" s="1"/>
  <c r="M16" i="4" l="1"/>
  <c r="M35" i="4"/>
  <c r="M8" i="4"/>
  <c r="D40" i="4"/>
  <c r="I7" i="4"/>
  <c r="I6" i="4" s="1"/>
  <c r="D6" i="4"/>
  <c r="K40" i="4"/>
  <c r="G40" i="4"/>
  <c r="F40" i="4"/>
  <c r="C6" i="4"/>
  <c r="C40" i="4"/>
  <c r="C41" i="4"/>
  <c r="M41" i="4" s="1"/>
  <c r="C42" i="4"/>
  <c r="M42" i="4" s="1"/>
  <c r="C43" i="4"/>
  <c r="C44" i="4"/>
  <c r="C45" i="4"/>
  <c r="M45" i="4" s="1"/>
  <c r="C46" i="4"/>
  <c r="M46" i="4" s="1"/>
  <c r="C47" i="4"/>
  <c r="M47" i="4" s="1"/>
  <c r="C48" i="4"/>
  <c r="M48" i="4" s="1"/>
  <c r="C49" i="4"/>
  <c r="C50" i="4"/>
  <c r="M50" i="4" s="1"/>
  <c r="C51" i="4"/>
  <c r="M51" i="4" s="1"/>
  <c r="C52" i="4"/>
  <c r="M52" i="4" s="1"/>
  <c r="C53" i="4"/>
  <c r="M53" i="4" s="1"/>
  <c r="C54" i="4"/>
  <c r="M54" i="4" s="1"/>
  <c r="C55" i="4"/>
  <c r="C56" i="4"/>
  <c r="M56" i="4" s="1"/>
  <c r="C57" i="4"/>
  <c r="M57" i="4" s="1"/>
  <c r="C58" i="4"/>
  <c r="C59" i="4"/>
  <c r="M59" i="4" s="1"/>
  <c r="C60" i="4"/>
  <c r="M60" i="4" s="1"/>
  <c r="C61" i="4"/>
  <c r="M61" i="4" s="1"/>
  <c r="C62" i="4"/>
  <c r="M62" i="4" s="1"/>
  <c r="C63" i="4"/>
  <c r="C64" i="4"/>
  <c r="M64" i="4" s="1"/>
  <c r="C65" i="4"/>
  <c r="M65" i="4" s="1"/>
  <c r="C66" i="4"/>
  <c r="M66" i="4" s="1"/>
  <c r="C67" i="4"/>
  <c r="M67" i="4" s="1"/>
  <c r="C68" i="4"/>
  <c r="M68" i="4" s="1"/>
  <c r="C69" i="4"/>
  <c r="M69" i="4" s="1"/>
  <c r="C70" i="4"/>
  <c r="M70" i="4" s="1"/>
  <c r="C71" i="4"/>
  <c r="M71" i="4" s="1"/>
  <c r="C72" i="4"/>
  <c r="M72" i="4" s="1"/>
  <c r="C73" i="4"/>
  <c r="M73" i="4" s="1"/>
  <c r="C74" i="4"/>
  <c r="M74" i="4" s="1"/>
  <c r="C75" i="4"/>
  <c r="C76" i="4"/>
  <c r="C77" i="4"/>
  <c r="M77" i="4" s="1"/>
  <c r="C78" i="4"/>
  <c r="C79" i="4"/>
  <c r="C80" i="4"/>
  <c r="M80" i="4" s="1"/>
  <c r="C81" i="4"/>
  <c r="C82" i="4"/>
  <c r="C83" i="4"/>
  <c r="M83" i="4" s="1"/>
  <c r="C84" i="4"/>
  <c r="M84" i="4" s="1"/>
  <c r="C85" i="4"/>
  <c r="C86" i="4"/>
  <c r="M86" i="4" s="1"/>
  <c r="C87" i="4"/>
  <c r="M87" i="4" s="1"/>
  <c r="C88" i="4"/>
  <c r="M88" i="4" s="1"/>
  <c r="C89" i="4"/>
  <c r="C90" i="4"/>
  <c r="M90" i="4" s="1"/>
  <c r="C91" i="4"/>
  <c r="C92" i="4"/>
  <c r="M92" i="4" s="1"/>
  <c r="C93" i="4"/>
  <c r="C94" i="4"/>
  <c r="M94" i="4" s="1"/>
  <c r="C95" i="4"/>
  <c r="C96" i="4"/>
  <c r="M96" i="4" s="1"/>
  <c r="C97" i="4"/>
  <c r="M97" i="4" s="1"/>
  <c r="C98" i="4"/>
  <c r="C99" i="4"/>
  <c r="M99" i="4" s="1"/>
  <c r="C100" i="4"/>
  <c r="C101" i="4"/>
  <c r="M101" i="4" s="1"/>
  <c r="C102" i="4"/>
  <c r="C103" i="4"/>
  <c r="M103" i="4" s="1"/>
  <c r="C104" i="4"/>
  <c r="M104" i="4" s="1"/>
  <c r="C108" i="4"/>
  <c r="M108" i="4" s="1"/>
  <c r="D21" i="1"/>
  <c r="D20" i="1" s="1"/>
  <c r="E21" i="1"/>
  <c r="E20" i="1" s="1"/>
  <c r="F21" i="1"/>
  <c r="D16" i="1"/>
  <c r="E16" i="1"/>
  <c r="E11" i="1" s="1"/>
  <c r="E113" i="1" s="1"/>
  <c r="D11" i="1"/>
  <c r="D113" i="1" s="1"/>
  <c r="F11" i="1"/>
  <c r="E19" i="3"/>
  <c r="G12" i="1" s="1"/>
  <c r="H12" i="1" s="1"/>
  <c r="I12" i="3"/>
  <c r="H12" i="3"/>
  <c r="F12" i="3"/>
  <c r="I9" i="3"/>
  <c r="H9" i="3"/>
  <c r="I8" i="3"/>
  <c r="H8" i="3"/>
  <c r="F18" i="3"/>
  <c r="F16" i="3"/>
  <c r="F15" i="3"/>
  <c r="F14" i="3"/>
  <c r="F10" i="3"/>
  <c r="F11" i="3"/>
  <c r="T11" i="3" s="1"/>
  <c r="F9" i="3"/>
  <c r="F8" i="3"/>
  <c r="J14" i="3"/>
  <c r="J15" i="3" s="1"/>
  <c r="J19" i="3" s="1"/>
  <c r="K14" i="3"/>
  <c r="M14" i="3"/>
  <c r="M15" i="3" s="1"/>
  <c r="N14" i="3"/>
  <c r="N15" i="3" s="1"/>
  <c r="O14" i="3"/>
  <c r="O15" i="3" s="1"/>
  <c r="P14" i="3"/>
  <c r="P15" i="3" s="1"/>
  <c r="Q14" i="3"/>
  <c r="Q15" i="3" s="1"/>
  <c r="R14" i="3"/>
  <c r="R15" i="3" s="1"/>
  <c r="S14" i="3"/>
  <c r="S15" i="3" s="1"/>
  <c r="L16" i="3"/>
  <c r="L14" i="3" s="1"/>
  <c r="L15" i="3" s="1"/>
  <c r="I16" i="3"/>
  <c r="I14" i="3" s="1"/>
  <c r="I15" i="3" s="1"/>
  <c r="H16" i="3"/>
  <c r="H14" i="3" s="1"/>
  <c r="H15" i="3" s="1"/>
  <c r="I18" i="3"/>
  <c r="H18" i="3"/>
  <c r="S17" i="3"/>
  <c r="R17" i="3"/>
  <c r="Q17" i="3"/>
  <c r="P17" i="3"/>
  <c r="O17" i="3"/>
  <c r="N17" i="3"/>
  <c r="I17" i="3"/>
  <c r="H17" i="3"/>
  <c r="F17" i="3"/>
  <c r="S13" i="3"/>
  <c r="R13" i="3"/>
  <c r="Q13" i="3"/>
  <c r="P13" i="3"/>
  <c r="O13" i="3"/>
  <c r="N13" i="3"/>
  <c r="M13" i="3"/>
  <c r="I13" i="3"/>
  <c r="H13" i="3"/>
  <c r="F13" i="3"/>
  <c r="S10" i="3"/>
  <c r="R10" i="3"/>
  <c r="Q10" i="3"/>
  <c r="P10" i="3"/>
  <c r="O10" i="3"/>
  <c r="N10" i="3"/>
  <c r="I10" i="3"/>
  <c r="H10" i="3"/>
  <c r="S7" i="3"/>
  <c r="R7" i="3"/>
  <c r="Q7" i="3"/>
  <c r="P7" i="3"/>
  <c r="O7" i="3"/>
  <c r="N7" i="3"/>
  <c r="I7" i="3"/>
  <c r="H7" i="3"/>
  <c r="N6" i="3"/>
  <c r="S6" i="3"/>
  <c r="R6" i="3"/>
  <c r="Q6" i="3"/>
  <c r="O6" i="3"/>
  <c r="P6" i="3" s="1"/>
  <c r="M6" i="3"/>
  <c r="I6" i="3"/>
  <c r="H6" i="3"/>
  <c r="P19" i="3" l="1"/>
  <c r="T9" i="3"/>
  <c r="T13" i="3"/>
  <c r="T16" i="3"/>
  <c r="T18" i="3"/>
  <c r="M19" i="3"/>
  <c r="G30" i="1" s="1"/>
  <c r="H30" i="1" s="1"/>
  <c r="I30" i="1" s="1"/>
  <c r="S19" i="3"/>
  <c r="G40" i="1" s="1"/>
  <c r="H40" i="1" s="1"/>
  <c r="J40" i="1" s="1"/>
  <c r="T10" i="3"/>
  <c r="T17" i="3"/>
  <c r="T8" i="3"/>
  <c r="T12" i="3"/>
  <c r="E10" i="1"/>
  <c r="E112" i="1" s="1"/>
  <c r="E114" i="1"/>
  <c r="D10" i="1"/>
  <c r="D112" i="1" s="1"/>
  <c r="D114" i="1"/>
  <c r="F113" i="1"/>
  <c r="F20" i="1"/>
  <c r="G36" i="1"/>
  <c r="H36" i="1" s="1"/>
  <c r="I36" i="1" s="1"/>
  <c r="P20" i="3"/>
  <c r="T14" i="3"/>
  <c r="N19" i="3"/>
  <c r="G34" i="1" s="1"/>
  <c r="H34" i="1" s="1"/>
  <c r="I34" i="1" s="1"/>
  <c r="Q19" i="3"/>
  <c r="G37" i="1" s="1"/>
  <c r="H37" i="1" s="1"/>
  <c r="I37" i="1" s="1"/>
  <c r="G27" i="1"/>
  <c r="H27" i="1" s="1"/>
  <c r="I27" i="1" s="1"/>
  <c r="J20" i="3"/>
  <c r="I19" i="3"/>
  <c r="R19" i="3"/>
  <c r="G39" i="1" s="1"/>
  <c r="H39" i="1" s="1"/>
  <c r="I39" i="1" s="1"/>
  <c r="H19" i="3"/>
  <c r="H20" i="3" s="1"/>
  <c r="K15" i="3"/>
  <c r="K19" i="3" s="1"/>
  <c r="K20" i="3" s="1"/>
  <c r="G28" i="1" s="1"/>
  <c r="H28" i="1" s="1"/>
  <c r="I28" i="1" s="1"/>
  <c r="O19" i="3"/>
  <c r="O20" i="3" s="1"/>
  <c r="L40" i="4"/>
  <c r="M40" i="4" s="1"/>
  <c r="T6" i="3"/>
  <c r="L19" i="3"/>
  <c r="L7" i="4"/>
  <c r="M7" i="4" s="1"/>
  <c r="C109" i="4"/>
  <c r="L6" i="4"/>
  <c r="M6" i="4" s="1"/>
  <c r="F7" i="3"/>
  <c r="G23" i="1" l="1"/>
  <c r="H23" i="1" s="1"/>
  <c r="J23" i="1" s="1"/>
  <c r="M20" i="3"/>
  <c r="N20" i="3"/>
  <c r="S20" i="3"/>
  <c r="T15" i="3"/>
  <c r="F114" i="1"/>
  <c r="F10" i="1"/>
  <c r="T7" i="3"/>
  <c r="F19" i="3"/>
  <c r="G17" i="1" s="1"/>
  <c r="H17" i="1" s="1"/>
  <c r="J17" i="1" s="1"/>
  <c r="Q20" i="3"/>
  <c r="G35" i="1"/>
  <c r="L20" i="3"/>
  <c r="G29" i="1"/>
  <c r="H29" i="1" s="1"/>
  <c r="I29" i="1" s="1"/>
  <c r="I20" i="3"/>
  <c r="G24" i="1"/>
  <c r="H24" i="1" s="1"/>
  <c r="J24" i="1" s="1"/>
  <c r="R20" i="3"/>
  <c r="C21" i="1"/>
  <c r="C20" i="1" s="1"/>
  <c r="C114" i="1" s="1"/>
  <c r="C107" i="4" s="1"/>
  <c r="M107" i="4" s="1"/>
  <c r="C16" i="1"/>
  <c r="C12" i="1"/>
  <c r="J12" i="1" s="1"/>
  <c r="G21" i="1" l="1"/>
  <c r="H35" i="1"/>
  <c r="I35" i="1" s="1"/>
  <c r="F112" i="1"/>
  <c r="G16" i="1"/>
  <c r="T19" i="3"/>
  <c r="E20" i="3"/>
  <c r="T20" i="3" s="1"/>
  <c r="C11" i="1"/>
  <c r="K93" i="4"/>
  <c r="J93" i="4"/>
  <c r="I93" i="4"/>
  <c r="H93" i="4"/>
  <c r="G93" i="4"/>
  <c r="F93" i="4"/>
  <c r="E93" i="4"/>
  <c r="D93" i="4"/>
  <c r="K105" i="4"/>
  <c r="J105" i="4"/>
  <c r="I105" i="4"/>
  <c r="H105" i="4"/>
  <c r="G105" i="4"/>
  <c r="F105" i="4"/>
  <c r="E105" i="4"/>
  <c r="D105" i="4"/>
  <c r="K102" i="4"/>
  <c r="J102" i="4"/>
  <c r="I102" i="4"/>
  <c r="H102" i="4"/>
  <c r="G102" i="4"/>
  <c r="F102" i="4"/>
  <c r="E102" i="4"/>
  <c r="D102" i="4"/>
  <c r="K91" i="4"/>
  <c r="J91" i="4"/>
  <c r="I91" i="4"/>
  <c r="H91" i="4"/>
  <c r="G91" i="4"/>
  <c r="F91" i="4"/>
  <c r="E91" i="4"/>
  <c r="D91" i="4"/>
  <c r="K89" i="4"/>
  <c r="J89" i="4"/>
  <c r="I89" i="4"/>
  <c r="H89" i="4"/>
  <c r="G89" i="4"/>
  <c r="F89" i="4"/>
  <c r="E89" i="4"/>
  <c r="D89" i="4"/>
  <c r="K85" i="4"/>
  <c r="J85" i="4"/>
  <c r="I85" i="4"/>
  <c r="H85" i="4"/>
  <c r="G85" i="4"/>
  <c r="F85" i="4"/>
  <c r="E85" i="4"/>
  <c r="D85" i="4"/>
  <c r="K82" i="4"/>
  <c r="J82" i="4"/>
  <c r="J81" i="4" s="1"/>
  <c r="I82" i="4"/>
  <c r="H82" i="4"/>
  <c r="G82" i="4"/>
  <c r="F82" i="4"/>
  <c r="E82" i="4"/>
  <c r="D82" i="4"/>
  <c r="K79" i="4"/>
  <c r="K78" i="4" s="1"/>
  <c r="J79" i="4"/>
  <c r="I79" i="4"/>
  <c r="I78" i="4" s="1"/>
  <c r="H79" i="4"/>
  <c r="H78" i="4" s="1"/>
  <c r="G79" i="4"/>
  <c r="G78" i="4" s="1"/>
  <c r="F79" i="4"/>
  <c r="F78" i="4" s="1"/>
  <c r="E79" i="4"/>
  <c r="E78" i="4" s="1"/>
  <c r="D79" i="4"/>
  <c r="J78" i="4"/>
  <c r="K76" i="4"/>
  <c r="K75" i="4" s="1"/>
  <c r="J76" i="4"/>
  <c r="J75" i="4" s="1"/>
  <c r="I76" i="4"/>
  <c r="H76" i="4"/>
  <c r="H75" i="4" s="1"/>
  <c r="G76" i="4"/>
  <c r="G75" i="4" s="1"/>
  <c r="F76" i="4"/>
  <c r="F75" i="4" s="1"/>
  <c r="E76" i="4"/>
  <c r="E75" i="4" s="1"/>
  <c r="D76" i="4"/>
  <c r="I75" i="4"/>
  <c r="K58" i="4"/>
  <c r="J58" i="4"/>
  <c r="I58" i="4"/>
  <c r="H58" i="4"/>
  <c r="G58" i="4"/>
  <c r="F58" i="4"/>
  <c r="E58" i="4"/>
  <c r="D58" i="4"/>
  <c r="L58" i="4" s="1"/>
  <c r="M58" i="4" s="1"/>
  <c r="K55" i="4"/>
  <c r="J55" i="4"/>
  <c r="I55" i="4"/>
  <c r="H55" i="4"/>
  <c r="G55" i="4"/>
  <c r="F55" i="4"/>
  <c r="E55" i="4"/>
  <c r="D55" i="4"/>
  <c r="L55" i="4" s="1"/>
  <c r="M55" i="4" s="1"/>
  <c r="K100" i="4"/>
  <c r="J100" i="4"/>
  <c r="I100" i="4"/>
  <c r="H100" i="4"/>
  <c r="G100" i="4"/>
  <c r="F100" i="4"/>
  <c r="E100" i="4"/>
  <c r="D100" i="4"/>
  <c r="L100" i="4" s="1"/>
  <c r="M100" i="4" s="1"/>
  <c r="K98" i="4"/>
  <c r="J98" i="4"/>
  <c r="I98" i="4"/>
  <c r="H98" i="4"/>
  <c r="G98" i="4"/>
  <c r="F98" i="4"/>
  <c r="E98" i="4"/>
  <c r="D98" i="4"/>
  <c r="L98" i="4" s="1"/>
  <c r="M98" i="4" s="1"/>
  <c r="F95" i="4"/>
  <c r="K63" i="4"/>
  <c r="J63" i="4"/>
  <c r="I63" i="4"/>
  <c r="H63" i="4"/>
  <c r="G63" i="4"/>
  <c r="F63" i="4"/>
  <c r="E63" i="4"/>
  <c r="D63" i="4"/>
  <c r="K49" i="4"/>
  <c r="J49" i="4"/>
  <c r="I49" i="4"/>
  <c r="H49" i="4"/>
  <c r="G49" i="4"/>
  <c r="F49" i="4"/>
  <c r="E49" i="4"/>
  <c r="D49" i="4"/>
  <c r="K44" i="4"/>
  <c r="J44" i="4"/>
  <c r="I44" i="4"/>
  <c r="H44" i="4"/>
  <c r="G44" i="4"/>
  <c r="F44" i="4"/>
  <c r="E44" i="4"/>
  <c r="D44" i="4"/>
  <c r="G11" i="1" l="1"/>
  <c r="H16" i="1"/>
  <c r="J16" i="1" s="1"/>
  <c r="C10" i="1"/>
  <c r="C113" i="1"/>
  <c r="G20" i="1"/>
  <c r="H21" i="1"/>
  <c r="J21" i="1" s="1"/>
  <c r="J43" i="4"/>
  <c r="E43" i="4"/>
  <c r="D75" i="4"/>
  <c r="L75" i="4" s="1"/>
  <c r="M75" i="4" s="1"/>
  <c r="L76" i="4"/>
  <c r="M76" i="4" s="1"/>
  <c r="L44" i="4"/>
  <c r="M44" i="4" s="1"/>
  <c r="L49" i="4"/>
  <c r="M49" i="4" s="1"/>
  <c r="L63" i="4"/>
  <c r="M63" i="4" s="1"/>
  <c r="D78" i="4"/>
  <c r="L78" i="4" s="1"/>
  <c r="M78" i="4" s="1"/>
  <c r="L79" i="4"/>
  <c r="M79" i="4" s="1"/>
  <c r="L82" i="4"/>
  <c r="M82" i="4" s="1"/>
  <c r="L85" i="4"/>
  <c r="M85" i="4" s="1"/>
  <c r="L89" i="4"/>
  <c r="M89" i="4" s="1"/>
  <c r="L91" i="4"/>
  <c r="M91" i="4" s="1"/>
  <c r="L102" i="4"/>
  <c r="M102" i="4" s="1"/>
  <c r="L105" i="4"/>
  <c r="L93" i="4"/>
  <c r="M93" i="4" s="1"/>
  <c r="I81" i="4"/>
  <c r="E95" i="4"/>
  <c r="I95" i="4"/>
  <c r="F43" i="4"/>
  <c r="F109" i="4" s="1"/>
  <c r="E81" i="4"/>
  <c r="I43" i="4"/>
  <c r="F81" i="4"/>
  <c r="J95" i="4"/>
  <c r="D81" i="4"/>
  <c r="H95" i="4"/>
  <c r="H81" i="4"/>
  <c r="G81" i="4"/>
  <c r="K81" i="4"/>
  <c r="D43" i="4"/>
  <c r="H43" i="4"/>
  <c r="H109" i="4" s="1"/>
  <c r="D95" i="4"/>
  <c r="L95" i="4" s="1"/>
  <c r="M95" i="4" s="1"/>
  <c r="G95" i="4"/>
  <c r="K95" i="4"/>
  <c r="G43" i="4"/>
  <c r="K43" i="4"/>
  <c r="K109" i="4" s="1"/>
  <c r="G114" i="1" l="1"/>
  <c r="H20" i="1"/>
  <c r="G10" i="1"/>
  <c r="G113" i="1"/>
  <c r="H11" i="1"/>
  <c r="C112" i="1"/>
  <c r="C105" i="4" s="1"/>
  <c r="M105" i="4" s="1"/>
  <c r="C106" i="4"/>
  <c r="M106" i="4" s="1"/>
  <c r="G109" i="4"/>
  <c r="L43" i="4"/>
  <c r="M43" i="4" s="1"/>
  <c r="D109" i="4"/>
  <c r="E109" i="4"/>
  <c r="I109" i="4"/>
  <c r="L81" i="4"/>
  <c r="M81" i="4" s="1"/>
  <c r="J109" i="4"/>
  <c r="J20" i="1" l="1"/>
  <c r="I114" i="1" s="1"/>
  <c r="H114" i="1"/>
  <c r="J11" i="1"/>
  <c r="H113" i="1"/>
  <c r="I113" i="1" s="1"/>
  <c r="G112" i="1"/>
  <c r="H10" i="1"/>
  <c r="L109" i="4"/>
  <c r="M109" i="4" s="1"/>
  <c r="H112" i="1" l="1"/>
  <c r="I112" i="1" s="1"/>
  <c r="J10" i="1"/>
</calcChain>
</file>

<file path=xl/sharedStrings.xml><?xml version="1.0" encoding="utf-8"?>
<sst xmlns="http://schemas.openxmlformats.org/spreadsheetml/2006/main" count="544" uniqueCount="304">
  <si>
    <t>Object Code</t>
  </si>
  <si>
    <t>A01</t>
  </si>
  <si>
    <t>Total Employees Related Expenses</t>
  </si>
  <si>
    <t>A011</t>
  </si>
  <si>
    <t>Total Pay</t>
  </si>
  <si>
    <t>A011-1</t>
  </si>
  <si>
    <t>Total Pay Officer</t>
  </si>
  <si>
    <t>A01101</t>
  </si>
  <si>
    <t>Total Basic Pay Officer</t>
  </si>
  <si>
    <t>A01102</t>
  </si>
  <si>
    <t>Personal Pay</t>
  </si>
  <si>
    <t>A01103</t>
  </si>
  <si>
    <t>Special Pay</t>
  </si>
  <si>
    <t>Others</t>
  </si>
  <si>
    <t>A011-2</t>
  </si>
  <si>
    <t>Total Pay of Other staff</t>
  </si>
  <si>
    <t>A01151</t>
  </si>
  <si>
    <t>Total Basic Pay of Other staff</t>
  </si>
  <si>
    <t>A01152</t>
  </si>
  <si>
    <t>A01153</t>
  </si>
  <si>
    <t>A012</t>
  </si>
  <si>
    <t>Total Allowance</t>
  </si>
  <si>
    <t>A012-1</t>
  </si>
  <si>
    <t>Total Regular Allowance</t>
  </si>
  <si>
    <t>A01201</t>
  </si>
  <si>
    <t>Senior  Post Allowance</t>
  </si>
  <si>
    <t>A01202</t>
  </si>
  <si>
    <t>House Rent Alllowance</t>
  </si>
  <si>
    <t>A01203</t>
  </si>
  <si>
    <t>Coveyance Allowance</t>
  </si>
  <si>
    <t>A01207</t>
  </si>
  <si>
    <t>Washing Allowance</t>
  </si>
  <si>
    <t>A0120D</t>
  </si>
  <si>
    <t>A01208</t>
  </si>
  <si>
    <t>Dress Allowane</t>
  </si>
  <si>
    <t>Integrated Allowance</t>
  </si>
  <si>
    <t>A01216</t>
  </si>
  <si>
    <t>A01217</t>
  </si>
  <si>
    <t>Qualification Allowance</t>
  </si>
  <si>
    <t>A0121N</t>
  </si>
  <si>
    <t>Personal Allowance</t>
  </si>
  <si>
    <t>Medical Allowance</t>
  </si>
  <si>
    <t>A01224</t>
  </si>
  <si>
    <t>A0122N</t>
  </si>
  <si>
    <t>Entertainment Allowance</t>
  </si>
  <si>
    <t>A01238</t>
  </si>
  <si>
    <t>A01270</t>
  </si>
  <si>
    <t>A012-2</t>
  </si>
  <si>
    <t>A01273</t>
  </si>
  <si>
    <t>Honoraria</t>
  </si>
  <si>
    <t>A10274</t>
  </si>
  <si>
    <t>Medical Charges</t>
  </si>
  <si>
    <t>A01277</t>
  </si>
  <si>
    <t>Cotin Paid Staff</t>
  </si>
  <si>
    <t>A01278</t>
  </si>
  <si>
    <t>Leave Salary</t>
  </si>
  <si>
    <t>Total Other Allowance(Exc TA)</t>
  </si>
  <si>
    <t>A03</t>
  </si>
  <si>
    <t>Total Operating Expenceses</t>
  </si>
  <si>
    <t>A032</t>
  </si>
  <si>
    <t>Total Communiation</t>
  </si>
  <si>
    <t>A03201</t>
  </si>
  <si>
    <t>A03202</t>
  </si>
  <si>
    <t>A03204</t>
  </si>
  <si>
    <t>A03205</t>
  </si>
  <si>
    <t>A033</t>
  </si>
  <si>
    <t>Total Utilities</t>
  </si>
  <si>
    <t>Postage &amp; Telegraph</t>
  </si>
  <si>
    <t>A03301</t>
  </si>
  <si>
    <t>Gas Charges</t>
  </si>
  <si>
    <t>Telephnoe&amp;Trunk Calls</t>
  </si>
  <si>
    <t>A03302</t>
  </si>
  <si>
    <t>Water Charges</t>
  </si>
  <si>
    <t>Electronic Communation</t>
  </si>
  <si>
    <t>A03303</t>
  </si>
  <si>
    <t>Courier and Pilot</t>
  </si>
  <si>
    <t>A03304</t>
  </si>
  <si>
    <t>A03305</t>
  </si>
  <si>
    <t>POL for Generator</t>
  </si>
  <si>
    <t xml:space="preserve">A034 </t>
  </si>
  <si>
    <t>Total Occupancy</t>
  </si>
  <si>
    <t>A03402</t>
  </si>
  <si>
    <t>Electricity Charges</t>
  </si>
  <si>
    <t>A03407</t>
  </si>
  <si>
    <t>Rates &amp; Taxes</t>
  </si>
  <si>
    <t>Hot &amp; Cold Charges</t>
  </si>
  <si>
    <t>A038</t>
  </si>
  <si>
    <t>A03805</t>
  </si>
  <si>
    <t>Travelling Allow:</t>
  </si>
  <si>
    <t>A03806</t>
  </si>
  <si>
    <t>Transporttaion</t>
  </si>
  <si>
    <t>Rent for Office Buildings</t>
  </si>
  <si>
    <t>A03807</t>
  </si>
  <si>
    <t>POL Charges</t>
  </si>
  <si>
    <t>A03808</t>
  </si>
  <si>
    <t>Total Travel &amp;Tran</t>
  </si>
  <si>
    <t>A039</t>
  </si>
  <si>
    <t>Total General</t>
  </si>
  <si>
    <t>A03901</t>
  </si>
  <si>
    <t>Stationery</t>
  </si>
  <si>
    <t>A03902</t>
  </si>
  <si>
    <t>A03905</t>
  </si>
  <si>
    <t xml:space="preserve">News Paper </t>
  </si>
  <si>
    <t>Conveyance Charges</t>
  </si>
  <si>
    <t>A03906</t>
  </si>
  <si>
    <t>Uniforms</t>
  </si>
  <si>
    <t>A03907</t>
  </si>
  <si>
    <t>A03917</t>
  </si>
  <si>
    <t>Law Charges</t>
  </si>
  <si>
    <t>Printing &amp; Publication</t>
  </si>
  <si>
    <t>A03918</t>
  </si>
  <si>
    <t>A03942</t>
  </si>
  <si>
    <t xml:space="preserve">Cost of Other </t>
  </si>
  <si>
    <t>A03955</t>
  </si>
  <si>
    <t>Publicity &amp; Advertisement</t>
  </si>
  <si>
    <t>A03970</t>
  </si>
  <si>
    <t>A03977</t>
  </si>
  <si>
    <t>Stipend to Girls Students</t>
  </si>
  <si>
    <t>Exhibuition,Fair</t>
  </si>
  <si>
    <t>A04</t>
  </si>
  <si>
    <t>A041</t>
  </si>
  <si>
    <t>Computer Stattionry</t>
  </si>
  <si>
    <t>A04114</t>
  </si>
  <si>
    <t>A05</t>
  </si>
  <si>
    <t>A052</t>
  </si>
  <si>
    <t>Total Employees Retired Benift</t>
  </si>
  <si>
    <t>A05216</t>
  </si>
  <si>
    <t>TOTAL PENSION</t>
  </si>
  <si>
    <t>A09</t>
  </si>
  <si>
    <t>Total Physical Assets</t>
  </si>
  <si>
    <t>Supernannuation Encashment LPR</t>
  </si>
  <si>
    <t>A091</t>
  </si>
  <si>
    <t>Total Grants Subsidies &amp;Write</t>
  </si>
  <si>
    <t>A09106</t>
  </si>
  <si>
    <t>Plant and Machinery</t>
  </si>
  <si>
    <t>Total Grants-Domestic</t>
  </si>
  <si>
    <t>A09107</t>
  </si>
  <si>
    <t>Financial Assistance</t>
  </si>
  <si>
    <t>A092</t>
  </si>
  <si>
    <t>A09201</t>
  </si>
  <si>
    <t>Hardware</t>
  </si>
  <si>
    <t>Total Purchase of Building</t>
  </si>
  <si>
    <t>A09202</t>
  </si>
  <si>
    <t>Software</t>
  </si>
  <si>
    <t>A09203</t>
  </si>
  <si>
    <t>I.T.Equipment</t>
  </si>
  <si>
    <t>Furniture &amp; Fixtures</t>
  </si>
  <si>
    <t>A095</t>
  </si>
  <si>
    <t>Total Purchase of Transport</t>
  </si>
  <si>
    <t>Total Computer Equipment</t>
  </si>
  <si>
    <t>A09501</t>
  </si>
  <si>
    <t>Transport</t>
  </si>
  <si>
    <t>A096</t>
  </si>
  <si>
    <t>A09601</t>
  </si>
  <si>
    <t>A097</t>
  </si>
  <si>
    <t>Total Purchase Furniture &amp; Fixture</t>
  </si>
  <si>
    <t>A09701</t>
  </si>
  <si>
    <t>A13</t>
  </si>
  <si>
    <t>Total Purchase of Plant &amp; Mach:</t>
  </si>
  <si>
    <t>A130</t>
  </si>
  <si>
    <t>Total Transport</t>
  </si>
  <si>
    <t>A13001</t>
  </si>
  <si>
    <t>A131</t>
  </si>
  <si>
    <t>Total Machinery</t>
  </si>
  <si>
    <t>Purchase Furniture &amp; Fixture</t>
  </si>
  <si>
    <t>A13101</t>
  </si>
  <si>
    <t>Total Repairs &amp; Maintenance</t>
  </si>
  <si>
    <t>A132</t>
  </si>
  <si>
    <t>Total Furniture</t>
  </si>
  <si>
    <t>A13201</t>
  </si>
  <si>
    <t>A133</t>
  </si>
  <si>
    <t>Total Building and Structure</t>
  </si>
  <si>
    <t>A13301</t>
  </si>
  <si>
    <t>Office Building</t>
  </si>
  <si>
    <t>Machinery Equipment</t>
  </si>
  <si>
    <t>A13370</t>
  </si>
  <si>
    <t>A137</t>
  </si>
  <si>
    <t>A13701</t>
  </si>
  <si>
    <t>A13702</t>
  </si>
  <si>
    <t>A13703</t>
  </si>
  <si>
    <t>Repair &amp; Main : Others)</t>
  </si>
  <si>
    <t>Detailed Object Code</t>
  </si>
  <si>
    <t>Description</t>
  </si>
  <si>
    <t>Rupees</t>
  </si>
  <si>
    <t>GRANT TOTAL:</t>
  </si>
  <si>
    <t>A01253</t>
  </si>
  <si>
    <t>Sr. No.</t>
  </si>
  <si>
    <t xml:space="preserve">Name of Employee </t>
  </si>
  <si>
    <t xml:space="preserve">Designation </t>
  </si>
  <si>
    <t>BPS</t>
  </si>
  <si>
    <t>Pay of Officers</t>
  </si>
  <si>
    <t>H.R</t>
  </si>
  <si>
    <t>C.A</t>
  </si>
  <si>
    <t>Integrated All</t>
  </si>
  <si>
    <t>Medical All</t>
  </si>
  <si>
    <t>Charge All</t>
  </si>
  <si>
    <t>Pay of Staffs</t>
  </si>
  <si>
    <t>District Education Authority,Sahiwal.</t>
  </si>
  <si>
    <t>Balance</t>
  </si>
  <si>
    <t>Total Exp.</t>
  </si>
  <si>
    <t>Filled Posts</t>
  </si>
  <si>
    <t>Vacant Posts</t>
  </si>
  <si>
    <t>Sactioned</t>
  </si>
  <si>
    <t>Code</t>
  </si>
  <si>
    <t>District Education Authority, Sahiwal.</t>
  </si>
  <si>
    <t>Statement of Vacancy Position</t>
  </si>
  <si>
    <t>Post Name/Designation</t>
  </si>
  <si>
    <t>According to Office / School Record</t>
  </si>
  <si>
    <t>G. Total</t>
  </si>
  <si>
    <t>PP</t>
  </si>
  <si>
    <t>Q.A</t>
  </si>
  <si>
    <t>FORM BM-13</t>
  </si>
  <si>
    <t>Original / Sanctioned Budget                                                    2025-26</t>
  </si>
  <si>
    <t>Actual Exp.                                         (First 8 Month) 01.07.25 to 28.02.26</t>
  </si>
  <si>
    <t>Anticipated Exp.                        (Last 4 Months) 01.03.26 to 30.06.26</t>
  </si>
  <si>
    <t xml:space="preserve">STATEMENT OF EXCESSES AND SURRENDERS (REVISED ESTIMATES) FOR THE  FINANCIAL YEAR 2025-26
UNDER GRANT NO. SL21E15 (DISTRICT EDUCATION AUTHORITY), SAHIWAL </t>
  </si>
  <si>
    <t xml:space="preserve">Re-Appropriation 2025-26 </t>
  </si>
  <si>
    <t xml:space="preserve">Surrenders                       </t>
  </si>
  <si>
    <t>Excessess</t>
  </si>
  <si>
    <t>Revised Estimates  for C.F.Y. 2025-26</t>
  </si>
  <si>
    <t xml:space="preserve">Modified Budget 
2025-26 </t>
  </si>
  <si>
    <t>Salary</t>
  </si>
  <si>
    <t>Non-Salary</t>
  </si>
  <si>
    <t>STATEMENT OF ANTICIPATED EXPENDITURES (LAST 4 MONTHS) 01.03.2026 TO 30.06.2026</t>
  </si>
  <si>
    <t>A0124H</t>
  </si>
  <si>
    <t>A0124R</t>
  </si>
  <si>
    <t>A0124T</t>
  </si>
  <si>
    <t>A0124X</t>
  </si>
  <si>
    <t>A0125E</t>
  </si>
  <si>
    <t>A0125</t>
  </si>
  <si>
    <t>Spl. Allow 2021</t>
  </si>
  <si>
    <t>ARA 2022</t>
  </si>
  <si>
    <t>Spl. Allow 2022</t>
  </si>
  <si>
    <t>ARA 2023</t>
  </si>
  <si>
    <t>ARA 2024</t>
  </si>
  <si>
    <t>ARA 2025</t>
  </si>
  <si>
    <t>STATEMENT OF ACTUALS EXPENDITURES (FIRST 8 MONTHS) 01.07.2025 TO 28.02.2026</t>
  </si>
  <si>
    <t>Budget Estimate 
2025-26</t>
  </si>
  <si>
    <t>Cost Center:</t>
  </si>
  <si>
    <t>Expenditure 2025-26</t>
  </si>
  <si>
    <t xml:space="preserve"> Nov-25</t>
  </si>
  <si>
    <t>Special Allowance 2021 (25%)</t>
  </si>
  <si>
    <t>Adhoc Relief Allowance 2022 (15%)</t>
  </si>
  <si>
    <t>Special Allowance 2022 (15%)</t>
  </si>
  <si>
    <t>Adhoc Relief Allowance 2023</t>
  </si>
  <si>
    <t>Adhoc Relief Allowance 2024</t>
  </si>
  <si>
    <t>A0125P</t>
  </si>
  <si>
    <t>Adhoc Relief Allowance 2025</t>
  </si>
  <si>
    <t>Special C.A to Disable</t>
  </si>
  <si>
    <t>Charge Allowance</t>
  </si>
  <si>
    <t>Science Teaching Allowance</t>
  </si>
  <si>
    <t>Others(S.S.Ben 30%)</t>
  </si>
  <si>
    <t>A01297</t>
  </si>
  <si>
    <t>Inspection Allowance</t>
  </si>
  <si>
    <t xml:space="preserve">According to Budget </t>
  </si>
  <si>
    <t>MUHAMMAD SALMAN</t>
  </si>
  <si>
    <t>MUHAMMAD MUSTAFA</t>
  </si>
  <si>
    <t>RAHMATULLAH</t>
  </si>
  <si>
    <t>MUHAMMAD ABBASS</t>
  </si>
  <si>
    <t>SST</t>
  </si>
  <si>
    <t>PST</t>
  </si>
  <si>
    <t>ESE</t>
  </si>
  <si>
    <t>TARIQ HAFEEZ</t>
  </si>
  <si>
    <t>MUHAMMAD YAQUB</t>
  </si>
  <si>
    <t>VACANT POST</t>
  </si>
  <si>
    <t>EST (ENG)</t>
  </si>
  <si>
    <t>EST(V)</t>
  </si>
  <si>
    <t>EST(G)</t>
  </si>
  <si>
    <t>EST(SC)</t>
  </si>
  <si>
    <t>EST(PHY)</t>
  </si>
  <si>
    <t>SG/ CHOWKIDAR</t>
  </si>
  <si>
    <t>MUHAMMAD NAWAZ</t>
  </si>
  <si>
    <t xml:space="preserve">TOTAL </t>
  </si>
  <si>
    <t>GRAND TOTAL</t>
  </si>
  <si>
    <t>Pay of Officer</t>
  </si>
  <si>
    <t>A01106</t>
  </si>
  <si>
    <t>Pay of Contract Staff</t>
  </si>
  <si>
    <t>Pay of other staff</t>
  </si>
  <si>
    <t>A01156</t>
  </si>
  <si>
    <t>House Rent Allowance</t>
  </si>
  <si>
    <t>Conveyance Allowance</t>
  </si>
  <si>
    <t>A01226</t>
  </si>
  <si>
    <t>Computer Allowance</t>
  </si>
  <si>
    <t>AO1238</t>
  </si>
  <si>
    <t>AO1253</t>
  </si>
  <si>
    <t>Special Conveyance Allow.</t>
  </si>
  <si>
    <t>Special Allowance 25% 2021</t>
  </si>
  <si>
    <t>Special Allowance 15% 2022</t>
  </si>
  <si>
    <t>S.S.B.Others</t>
  </si>
  <si>
    <t xml:space="preserve">Total Pay </t>
  </si>
  <si>
    <t>Science Teaching Allowance</t>
  </si>
  <si>
    <t>Adhoc Relief All 15% 2022</t>
  </si>
  <si>
    <t>Adhoc Relief All 35% 2023 2X</t>
  </si>
  <si>
    <t>Adhoc Relief All 2024 25%</t>
  </si>
  <si>
    <t>Adhoc Relief 2025 (10%)</t>
  </si>
  <si>
    <t>Regular Allowance</t>
  </si>
  <si>
    <t>Honoraium</t>
  </si>
  <si>
    <t>A01274</t>
  </si>
  <si>
    <t>Total other Allowance</t>
  </si>
  <si>
    <t>Total Employ Related Expenses</t>
  </si>
  <si>
    <t>Name of Office/Institutions:GOVT.HIGH SCHOOL 7/11-L</t>
  </si>
  <si>
    <t>DDO Code: 39110025</t>
  </si>
  <si>
    <t>Deatil Fuction Code:SC6165</t>
  </si>
  <si>
    <t>DDO Code:SC6165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</si>
</sst>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_(* #,##0_);_(* \(#,##0\);_(* \-??_);_(@_)"/>
    <numFmt numFmtId="166" formatCode="_-* #,##0_-;\-* #,##0_-;_-* &quot;-&quot;??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b/>
      <sz val="10"/>
      <color theme="1"/>
      <name val="Times New Roman"/>
      <family val="1"/>
    </font>
    <font>
      <sz val="14"/>
      <name val="Times New Roman"/>
      <family val="1"/>
    </font>
    <font>
      <sz val="14"/>
      <color theme="1"/>
      <name val="Arial Black"/>
      <family val="2"/>
    </font>
    <font>
      <b/>
      <sz val="14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Arial Black"/>
      <family val="2"/>
    </font>
    <font>
      <b/>
      <u/>
      <sz val="11"/>
      <color theme="1"/>
      <name val="Tahoma"/>
      <family val="2"/>
    </font>
    <font>
      <u/>
      <sz val="10"/>
      <name val="Arial"/>
      <family val="2"/>
    </font>
    <font>
      <b/>
      <u/>
      <sz val="10"/>
      <color theme="1"/>
      <name val="Calibri"/>
      <family val="2"/>
      <scheme val="minor"/>
    </font>
    <font>
      <b/>
      <sz val="14"/>
      <color theme="1"/>
      <name val="Arial Black"/>
      <family val="2"/>
    </font>
    <font>
      <b/>
      <sz val="10"/>
      <name val="Arial Black"/>
      <family val="2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9"/>
      <name val="Arial"/>
      <family val="2"/>
    </font>
    <font>
      <b/>
      <i/>
      <sz val="10"/>
      <name val="Calibri"/>
      <family val="2"/>
      <scheme val="minor"/>
    </font>
    <font>
      <sz val="11"/>
      <name val="Times New Roman"/>
      <family val="1"/>
    </font>
    <font>
      <b/>
      <u/>
      <sz val="10"/>
      <name val="Arial"/>
      <family val="2"/>
    </font>
    <font>
      <b/>
      <sz val="8"/>
      <name val="Times New Roman"/>
      <family val="1"/>
    </font>
    <font>
      <b/>
      <sz val="12"/>
      <name val="Arial Black"/>
      <family val="2"/>
    </font>
    <font>
      <sz val="8"/>
      <name val="Times New Roman"/>
      <family val="1"/>
    </font>
    <font>
      <sz val="8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149">
    <xf numFmtId="0" fontId="0" fillId="0" borderId="0" xfId="0"/>
    <xf numFmtId="164" fontId="5" fillId="0" borderId="1" xfId="1" applyNumberFormat="1" applyFont="1" applyBorder="1" applyAlignment="1">
      <alignment vertical="center"/>
    </xf>
    <xf numFmtId="164" fontId="8" fillId="0" borderId="1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8" fillId="0" borderId="0" xfId="2" applyFont="1" applyFill="1" applyAlignment="1">
      <alignment vertical="center"/>
    </xf>
    <xf numFmtId="0" fontId="21" fillId="0" borderId="1" xfId="2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8" fillId="0" borderId="0" xfId="2" applyFont="1" applyFill="1" applyAlignment="1" applyProtection="1">
      <alignment vertical="center"/>
      <protection hidden="1"/>
    </xf>
    <xf numFmtId="0" fontId="21" fillId="0" borderId="1" xfId="2" applyFont="1" applyFill="1" applyBorder="1" applyAlignment="1">
      <alignment horizontal="center" vertical="center" wrapText="1"/>
    </xf>
    <xf numFmtId="165" fontId="13" fillId="0" borderId="1" xfId="1" applyNumberFormat="1" applyFont="1" applyFill="1" applyBorder="1" applyAlignment="1">
      <alignment vertical="center"/>
    </xf>
    <xf numFmtId="164" fontId="18" fillId="0" borderId="1" xfId="2" applyNumberFormat="1" applyFont="1" applyFill="1" applyBorder="1" applyAlignment="1">
      <alignment vertical="center"/>
    </xf>
    <xf numFmtId="164" fontId="20" fillId="0" borderId="1" xfId="2" applyNumberFormat="1" applyFont="1" applyFill="1" applyBorder="1" applyAlignment="1">
      <alignment vertical="center"/>
    </xf>
    <xf numFmtId="165" fontId="20" fillId="0" borderId="1" xfId="2" applyNumberFormat="1" applyFont="1" applyFill="1" applyBorder="1" applyAlignment="1">
      <alignment vertical="center"/>
    </xf>
    <xf numFmtId="17" fontId="21" fillId="0" borderId="1" xfId="2" applyNumberFormat="1" applyFont="1" applyFill="1" applyBorder="1" applyAlignment="1">
      <alignment horizontal="center" vertical="center" wrapText="1"/>
    </xf>
    <xf numFmtId="17" fontId="21" fillId="0" borderId="1" xfId="2" applyNumberFormat="1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13" fillId="0" borderId="1" xfId="0" applyFont="1" applyFill="1" applyBorder="1" applyAlignment="1">
      <alignment vertical="center"/>
    </xf>
    <xf numFmtId="0" fontId="26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left" vertical="center" wrapText="1"/>
    </xf>
    <xf numFmtId="0" fontId="32" fillId="0" borderId="0" xfId="0" applyFont="1" applyAlignment="1">
      <alignment vertical="center"/>
    </xf>
    <xf numFmtId="164" fontId="29" fillId="0" borderId="1" xfId="1" applyNumberFormat="1" applyFont="1" applyBorder="1" applyAlignment="1">
      <alignment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4" fillId="0" borderId="0" xfId="0" applyFont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vertical="center" wrapText="1"/>
    </xf>
    <xf numFmtId="0" fontId="13" fillId="2" borderId="0" xfId="0" applyFont="1" applyFill="1"/>
    <xf numFmtId="0" fontId="17" fillId="0" borderId="1" xfId="0" applyFont="1" applyFill="1" applyBorder="1" applyAlignment="1">
      <alignment vertical="center" wrapText="1"/>
    </xf>
    <xf numFmtId="0" fontId="15" fillId="0" borderId="0" xfId="0" applyFont="1" applyFill="1"/>
    <xf numFmtId="0" fontId="35" fillId="0" borderId="0" xfId="0" applyFont="1" applyFill="1" applyAlignment="1">
      <alignment vertical="center"/>
    </xf>
    <xf numFmtId="0" fontId="36" fillId="0" borderId="0" xfId="0" applyFont="1" applyFill="1" applyAlignment="1">
      <alignment horizontal="left" indent="5"/>
    </xf>
    <xf numFmtId="0" fontId="22" fillId="0" borderId="0" xfId="2" applyFont="1" applyFill="1" applyBorder="1" applyAlignment="1">
      <alignment horizontal="left" vertical="center"/>
    </xf>
    <xf numFmtId="3" fontId="5" fillId="0" borderId="1" xfId="1" applyNumberFormat="1" applyFont="1" applyBorder="1" applyAlignment="1">
      <alignment horizontal="right" vertical="center"/>
    </xf>
    <xf numFmtId="164" fontId="5" fillId="0" borderId="1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 wrapText="1"/>
    </xf>
    <xf numFmtId="166" fontId="5" fillId="0" borderId="1" xfId="1" applyNumberFormat="1" applyFont="1" applyFill="1" applyBorder="1" applyAlignment="1">
      <alignment horizontal="right" vertical="center"/>
    </xf>
    <xf numFmtId="0" fontId="37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64" fontId="34" fillId="0" borderId="1" xfId="0" applyNumberFormat="1" applyFont="1" applyBorder="1" applyAlignment="1">
      <alignment vertical="center"/>
    </xf>
    <xf numFmtId="0" fontId="3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/>
    <xf numFmtId="1" fontId="17" fillId="2" borderId="1" xfId="0" applyNumberFormat="1" applyFont="1" applyFill="1" applyBorder="1" applyAlignment="1">
      <alignment vertical="center" wrapText="1"/>
    </xf>
    <xf numFmtId="1" fontId="8" fillId="0" borderId="1" xfId="1" applyNumberFormat="1" applyFont="1" applyFill="1" applyBorder="1" applyAlignment="1">
      <alignment horizontal="center" vertical="center"/>
    </xf>
    <xf numFmtId="1" fontId="13" fillId="2" borderId="1" xfId="0" applyNumberFormat="1" applyFont="1" applyFill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lef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 wrapText="1"/>
    </xf>
    <xf numFmtId="0" fontId="29" fillId="3" borderId="1" xfId="0" applyFont="1" applyFill="1" applyBorder="1" applyAlignment="1">
      <alignment horizontal="left" vertical="center"/>
    </xf>
    <xf numFmtId="0" fontId="31" fillId="0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39" fillId="3" borderId="2" xfId="0" applyFont="1" applyFill="1" applyBorder="1" applyAlignment="1">
      <alignment horizontal="left" vertical="center" wrapText="1"/>
    </xf>
    <xf numFmtId="3" fontId="37" fillId="2" borderId="1" xfId="0" applyNumberFormat="1" applyFont="1" applyFill="1" applyBorder="1" applyAlignment="1">
      <alignment horizontal="center" vertical="center" wrapText="1"/>
    </xf>
    <xf numFmtId="3" fontId="7" fillId="4" borderId="1" xfId="0" applyNumberFormat="1" applyFont="1" applyFill="1" applyBorder="1" applyAlignment="1">
      <alignment horizontal="center" vertical="center" wrapText="1"/>
    </xf>
    <xf numFmtId="164" fontId="18" fillId="0" borderId="0" xfId="2" applyNumberFormat="1" applyFont="1" applyFill="1" applyAlignment="1">
      <alignment vertical="center"/>
    </xf>
    <xf numFmtId="3" fontId="7" fillId="5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vertical="center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left"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3" fillId="0" borderId="0" xfId="2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21" fillId="0" borderId="5" xfId="2" applyFont="1" applyFill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19" fillId="0" borderId="0" xfId="2" applyFont="1" applyFill="1" applyAlignment="1">
      <alignment horizontal="center" vertical="center"/>
    </xf>
    <xf numFmtId="0" fontId="22" fillId="0" borderId="0" xfId="2" applyFont="1" applyFill="1" applyBorder="1" applyAlignment="1">
      <alignment horizontal="center" vertical="center"/>
    </xf>
    <xf numFmtId="0" fontId="21" fillId="0" borderId="1" xfId="2" applyFont="1" applyFill="1" applyBorder="1" applyAlignment="1">
      <alignment horizontal="center" vertical="center"/>
    </xf>
    <xf numFmtId="0" fontId="21" fillId="0" borderId="5" xfId="2" applyFont="1" applyFill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/>
      <protection hidden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4"/>
  <sheetViews>
    <sheetView tabSelected="1" topLeftCell="A85" zoomScale="90" zoomScaleNormal="90" workbookViewId="0">
      <selection activeCell="F116" sqref="F116"/>
    </sheetView>
  </sheetViews>
  <sheetFormatPr defaultRowHeight="15" x14ac:dyDescent="0.25"/>
  <cols>
    <col min="1" max="1" width="8.28515625" style="3" bestFit="1" customWidth="1"/>
    <col min="2" max="2" width="30.85546875" style="3" customWidth="1"/>
    <col min="3" max="3" width="11.7109375" style="3" bestFit="1" customWidth="1"/>
    <col min="4" max="4" width="12.7109375" style="3" bestFit="1" customWidth="1"/>
    <col min="5" max="5" width="8.5703125" style="3" bestFit="1" customWidth="1"/>
    <col min="6" max="6" width="17.28515625" style="3" bestFit="1" customWidth="1"/>
    <col min="7" max="7" width="17.140625" style="3" bestFit="1" customWidth="1"/>
    <col min="8" max="8" width="16.140625" style="3" bestFit="1" customWidth="1"/>
    <col min="9" max="9" width="10.5703125" style="3" bestFit="1" customWidth="1"/>
    <col min="10" max="10" width="9" style="3" bestFit="1" customWidth="1"/>
    <col min="11" max="11" width="12.140625" style="3" bestFit="1" customWidth="1"/>
    <col min="12" max="13" width="11.140625" style="3" bestFit="1" customWidth="1"/>
    <col min="14" max="16384" width="9.140625" style="3"/>
  </cols>
  <sheetData>
    <row r="1" spans="1:13" ht="22.5" x14ac:dyDescent="0.25">
      <c r="A1" s="114" t="s">
        <v>211</v>
      </c>
      <c r="B1" s="114"/>
      <c r="C1" s="114"/>
      <c r="D1" s="114"/>
      <c r="E1" s="114"/>
      <c r="F1" s="114"/>
      <c r="G1" s="114"/>
      <c r="H1" s="114"/>
      <c r="I1" s="114"/>
      <c r="J1" s="114"/>
    </row>
    <row r="2" spans="1:13" ht="19.5" x14ac:dyDescent="0.25">
      <c r="A2" s="115" t="s">
        <v>215</v>
      </c>
      <c r="B2" s="115"/>
      <c r="C2" s="115"/>
      <c r="D2" s="115"/>
      <c r="E2" s="115"/>
      <c r="F2" s="115"/>
      <c r="G2" s="115"/>
      <c r="H2" s="115"/>
      <c r="I2" s="115"/>
      <c r="J2" s="115"/>
    </row>
    <row r="3" spans="1:13" s="60" customFormat="1" ht="18.75" x14ac:dyDescent="0.25">
      <c r="B3" s="64" t="s">
        <v>301</v>
      </c>
      <c r="C3" s="116" t="s">
        <v>300</v>
      </c>
      <c r="D3" s="116"/>
      <c r="E3" s="116"/>
      <c r="F3" s="116"/>
      <c r="G3" s="116"/>
      <c r="H3" s="116"/>
      <c r="I3" s="12"/>
      <c r="J3" s="12"/>
    </row>
    <row r="4" spans="1:13" s="60" customFormat="1" ht="18.75" x14ac:dyDescent="0.25">
      <c r="A4" s="59"/>
      <c r="B4" s="14" t="s">
        <v>302</v>
      </c>
      <c r="C4" s="13"/>
      <c r="D4" s="13"/>
      <c r="E4" s="12"/>
      <c r="F4" s="12"/>
      <c r="G4" s="12"/>
      <c r="H4" s="12"/>
      <c r="I4" s="12"/>
      <c r="J4" s="61"/>
    </row>
    <row r="5" spans="1:13" s="60" customFormat="1" ht="18.75" x14ac:dyDescent="0.25">
      <c r="A5" s="59"/>
      <c r="B5" s="55"/>
      <c r="C5" s="13"/>
      <c r="D5" s="13"/>
      <c r="E5" s="12"/>
      <c r="F5" s="12"/>
      <c r="G5" s="12"/>
      <c r="H5" s="12"/>
      <c r="I5" s="12"/>
      <c r="J5" s="61"/>
    </row>
    <row r="6" spans="1:13" s="60" customFormat="1" ht="18.75" x14ac:dyDescent="0.25">
      <c r="A6" s="59"/>
      <c r="B6" s="55"/>
      <c r="C6" s="13"/>
      <c r="D6" s="13"/>
      <c r="E6" s="12"/>
      <c r="F6" s="12"/>
      <c r="G6" s="12"/>
      <c r="H6" s="12"/>
      <c r="I6" s="12"/>
      <c r="J6" s="61"/>
    </row>
    <row r="7" spans="1:13" s="60" customFormat="1" ht="18.75" x14ac:dyDescent="0.25">
      <c r="A7" s="59"/>
      <c r="B7" s="55"/>
      <c r="C7" s="13"/>
      <c r="D7" s="13"/>
      <c r="E7" s="12"/>
      <c r="F7" s="12"/>
      <c r="G7" s="12"/>
      <c r="H7" s="12"/>
      <c r="I7" s="12"/>
      <c r="J7" s="61" t="s">
        <v>183</v>
      </c>
    </row>
    <row r="8" spans="1:13" s="60" customFormat="1" x14ac:dyDescent="0.25">
      <c r="A8" s="62">
        <v>1</v>
      </c>
      <c r="B8" s="62">
        <v>2</v>
      </c>
      <c r="C8" s="62">
        <v>3</v>
      </c>
      <c r="D8" s="62">
        <v>4</v>
      </c>
      <c r="E8" s="62">
        <v>5</v>
      </c>
      <c r="F8" s="62">
        <v>6</v>
      </c>
      <c r="G8" s="62">
        <v>7</v>
      </c>
      <c r="H8" s="63">
        <v>8</v>
      </c>
      <c r="I8" s="63">
        <v>9</v>
      </c>
      <c r="J8" s="63">
        <v>10</v>
      </c>
    </row>
    <row r="9" spans="1:13" s="60" customFormat="1" ht="51" x14ac:dyDescent="0.25">
      <c r="A9" s="4" t="s">
        <v>181</v>
      </c>
      <c r="B9" s="4" t="s">
        <v>182</v>
      </c>
      <c r="C9" s="4" t="s">
        <v>212</v>
      </c>
      <c r="D9" s="4" t="s">
        <v>216</v>
      </c>
      <c r="E9" s="4" t="s">
        <v>220</v>
      </c>
      <c r="F9" s="4" t="s">
        <v>213</v>
      </c>
      <c r="G9" s="4" t="s">
        <v>214</v>
      </c>
      <c r="H9" s="4" t="s">
        <v>219</v>
      </c>
      <c r="I9" s="4" t="s">
        <v>217</v>
      </c>
      <c r="J9" s="4" t="s">
        <v>218</v>
      </c>
    </row>
    <row r="10" spans="1:13" ht="15.75" x14ac:dyDescent="0.25">
      <c r="A10" s="32" t="s">
        <v>1</v>
      </c>
      <c r="B10" s="5" t="s">
        <v>2</v>
      </c>
      <c r="C10" s="1">
        <f>C11+C20</f>
        <v>9292000</v>
      </c>
      <c r="D10" s="1">
        <f t="shared" ref="D10:G10" si="0">D11+D20</f>
        <v>0</v>
      </c>
      <c r="E10" s="1">
        <f t="shared" si="0"/>
        <v>0</v>
      </c>
      <c r="F10" s="1">
        <f t="shared" si="0"/>
        <v>6205959</v>
      </c>
      <c r="G10" s="1">
        <f t="shared" si="0"/>
        <v>4310112</v>
      </c>
      <c r="H10" s="1">
        <f>F10+G10</f>
        <v>10516071</v>
      </c>
      <c r="J10" s="74">
        <f>H10-C10</f>
        <v>1224071</v>
      </c>
      <c r="M10" s="10"/>
    </row>
    <row r="11" spans="1:13" ht="15.75" x14ac:dyDescent="0.25">
      <c r="A11" s="33" t="s">
        <v>3</v>
      </c>
      <c r="B11" s="6" t="s">
        <v>4</v>
      </c>
      <c r="C11" s="1">
        <f>C12+C16</f>
        <v>4470000</v>
      </c>
      <c r="D11" s="1">
        <f t="shared" ref="D11:G11" si="1">D12+D16</f>
        <v>0</v>
      </c>
      <c r="E11" s="1">
        <f t="shared" si="1"/>
        <v>0</v>
      </c>
      <c r="F11" s="1">
        <f t="shared" si="1"/>
        <v>3023680</v>
      </c>
      <c r="G11" s="1">
        <f t="shared" si="1"/>
        <v>2116960</v>
      </c>
      <c r="H11" s="1">
        <f t="shared" ref="H11:H74" si="2">F11+G11</f>
        <v>5140640</v>
      </c>
      <c r="J11" s="74">
        <f>H11-C11</f>
        <v>670640</v>
      </c>
    </row>
    <row r="12" spans="1:13" ht="15.75" x14ac:dyDescent="0.25">
      <c r="A12" s="34" t="s">
        <v>5</v>
      </c>
      <c r="B12" s="7" t="s">
        <v>6</v>
      </c>
      <c r="C12" s="1">
        <f>C13</f>
        <v>624000</v>
      </c>
      <c r="D12" s="1"/>
      <c r="E12" s="1"/>
      <c r="F12" s="1">
        <v>430220</v>
      </c>
      <c r="G12" s="1">
        <f>Anticip.!E19</f>
        <v>220760</v>
      </c>
      <c r="H12" s="1">
        <f t="shared" si="2"/>
        <v>650980</v>
      </c>
      <c r="J12" s="74">
        <f>H12-C12</f>
        <v>26980</v>
      </c>
      <c r="K12" s="10"/>
    </row>
    <row r="13" spans="1:13" ht="15.75" x14ac:dyDescent="0.25">
      <c r="A13" s="11" t="s">
        <v>7</v>
      </c>
      <c r="B13" s="8" t="s">
        <v>8</v>
      </c>
      <c r="C13" s="2">
        <v>624000</v>
      </c>
      <c r="D13" s="2"/>
      <c r="E13" s="2"/>
      <c r="F13" s="2">
        <v>0</v>
      </c>
      <c r="G13" s="2"/>
      <c r="H13" s="1">
        <f t="shared" si="2"/>
        <v>0</v>
      </c>
      <c r="J13" s="74"/>
      <c r="K13" s="10"/>
    </row>
    <row r="14" spans="1:13" ht="15.75" x14ac:dyDescent="0.25">
      <c r="A14" s="11" t="s">
        <v>9</v>
      </c>
      <c r="B14" s="8" t="s">
        <v>10</v>
      </c>
      <c r="C14" s="2"/>
      <c r="D14" s="2"/>
      <c r="E14" s="2"/>
      <c r="F14" s="2"/>
      <c r="G14" s="2"/>
      <c r="H14" s="1">
        <f t="shared" si="2"/>
        <v>0</v>
      </c>
      <c r="I14" s="74">
        <f t="shared" ref="I14:I74" si="3">H14-C14</f>
        <v>0</v>
      </c>
      <c r="J14" s="76"/>
      <c r="K14" s="10"/>
    </row>
    <row r="15" spans="1:13" ht="15.75" x14ac:dyDescent="0.25">
      <c r="A15" s="11" t="s">
        <v>11</v>
      </c>
      <c r="B15" s="8" t="s">
        <v>12</v>
      </c>
      <c r="C15" s="2"/>
      <c r="D15" s="2"/>
      <c r="E15" s="2"/>
      <c r="F15" s="2"/>
      <c r="G15" s="2"/>
      <c r="H15" s="1">
        <f t="shared" si="2"/>
        <v>0</v>
      </c>
      <c r="I15" s="74">
        <f t="shared" si="3"/>
        <v>0</v>
      </c>
      <c r="J15" s="76"/>
      <c r="K15" s="10"/>
    </row>
    <row r="16" spans="1:13" ht="15.75" x14ac:dyDescent="0.25">
      <c r="A16" s="32" t="s">
        <v>14</v>
      </c>
      <c r="B16" s="5" t="s">
        <v>15</v>
      </c>
      <c r="C16" s="1">
        <f>C17</f>
        <v>3846000</v>
      </c>
      <c r="D16" s="1">
        <f t="shared" ref="D16:E16" si="4">D17</f>
        <v>0</v>
      </c>
      <c r="E16" s="1">
        <f t="shared" si="4"/>
        <v>0</v>
      </c>
      <c r="F16" s="1">
        <v>2593460</v>
      </c>
      <c r="G16" s="1">
        <f>Anticip.!F19</f>
        <v>1896200</v>
      </c>
      <c r="H16" s="1">
        <f t="shared" si="2"/>
        <v>4489660</v>
      </c>
      <c r="J16" s="74">
        <f>H16-C16</f>
        <v>643660</v>
      </c>
      <c r="K16" s="10"/>
    </row>
    <row r="17" spans="1:14" s="9" customFormat="1" ht="15.75" x14ac:dyDescent="0.25">
      <c r="A17" s="11" t="s">
        <v>16</v>
      </c>
      <c r="B17" s="8" t="s">
        <v>17</v>
      </c>
      <c r="C17" s="2">
        <v>3846000</v>
      </c>
      <c r="D17" s="2"/>
      <c r="E17" s="2"/>
      <c r="F17" s="2">
        <f>Exp.!L13</f>
        <v>2593460</v>
      </c>
      <c r="G17" s="2">
        <f>Anticip.!F19</f>
        <v>1896200</v>
      </c>
      <c r="H17" s="1">
        <f t="shared" si="2"/>
        <v>4489660</v>
      </c>
      <c r="J17" s="74">
        <f>H17-C17</f>
        <v>643660</v>
      </c>
      <c r="K17" s="10"/>
    </row>
    <row r="18" spans="1:14" ht="15.75" x14ac:dyDescent="0.25">
      <c r="A18" s="11" t="s">
        <v>18</v>
      </c>
      <c r="B18" s="8" t="s">
        <v>10</v>
      </c>
      <c r="C18" s="2"/>
      <c r="D18" s="2"/>
      <c r="E18" s="2"/>
      <c r="F18" s="2"/>
      <c r="G18" s="2"/>
      <c r="H18" s="1">
        <f t="shared" si="2"/>
        <v>0</v>
      </c>
      <c r="I18" s="74">
        <f t="shared" si="3"/>
        <v>0</v>
      </c>
      <c r="J18" s="76"/>
      <c r="K18" s="10"/>
    </row>
    <row r="19" spans="1:14" ht="15.75" x14ac:dyDescent="0.25">
      <c r="A19" s="11" t="s">
        <v>19</v>
      </c>
      <c r="B19" s="8" t="s">
        <v>12</v>
      </c>
      <c r="C19" s="2"/>
      <c r="D19" s="2"/>
      <c r="E19" s="2"/>
      <c r="F19" s="2"/>
      <c r="G19" s="2"/>
      <c r="H19" s="1">
        <f t="shared" si="2"/>
        <v>0</v>
      </c>
      <c r="I19" s="74">
        <f t="shared" si="3"/>
        <v>0</v>
      </c>
      <c r="J19" s="76"/>
      <c r="K19" s="10"/>
    </row>
    <row r="20" spans="1:14" ht="15.75" x14ac:dyDescent="0.25">
      <c r="A20" s="32" t="s">
        <v>20</v>
      </c>
      <c r="B20" s="5" t="s">
        <v>21</v>
      </c>
      <c r="C20" s="1">
        <f>C21+C83</f>
        <v>4822000</v>
      </c>
      <c r="D20" s="1">
        <f t="shared" ref="D20:G20" si="5">D21+D83</f>
        <v>0</v>
      </c>
      <c r="E20" s="1">
        <f t="shared" si="5"/>
        <v>0</v>
      </c>
      <c r="F20" s="1">
        <f t="shared" si="5"/>
        <v>3182279</v>
      </c>
      <c r="G20" s="1">
        <f t="shared" si="5"/>
        <v>2193152</v>
      </c>
      <c r="H20" s="1">
        <f t="shared" si="2"/>
        <v>5375431</v>
      </c>
      <c r="J20" s="74">
        <f>H20-C20</f>
        <v>553431</v>
      </c>
      <c r="K20" s="10"/>
    </row>
    <row r="21" spans="1:14" ht="15.75" x14ac:dyDescent="0.25">
      <c r="A21" s="32" t="s">
        <v>22</v>
      </c>
      <c r="B21" s="5" t="s">
        <v>23</v>
      </c>
      <c r="C21" s="77">
        <f>SUM(C22:C41)</f>
        <v>4820000</v>
      </c>
      <c r="D21" s="77">
        <f t="shared" ref="D21:G21" si="6">SUM(D22:D41)</f>
        <v>0</v>
      </c>
      <c r="E21" s="77">
        <f t="shared" si="6"/>
        <v>0</v>
      </c>
      <c r="F21" s="77">
        <f t="shared" si="6"/>
        <v>3182279</v>
      </c>
      <c r="G21" s="77">
        <f t="shared" si="6"/>
        <v>2193152</v>
      </c>
      <c r="H21" s="1">
        <f t="shared" si="2"/>
        <v>5375431</v>
      </c>
      <c r="J21" s="74">
        <f>H21-C21</f>
        <v>555431</v>
      </c>
      <c r="K21" s="10"/>
    </row>
    <row r="22" spans="1:14" ht="15.75" x14ac:dyDescent="0.25">
      <c r="A22" s="11" t="s">
        <v>24</v>
      </c>
      <c r="B22" s="8" t="s">
        <v>25</v>
      </c>
      <c r="C22" s="2"/>
      <c r="D22" s="2"/>
      <c r="E22" s="2"/>
      <c r="F22" s="2"/>
      <c r="G22" s="2"/>
      <c r="H22" s="1">
        <f t="shared" si="2"/>
        <v>0</v>
      </c>
      <c r="I22" s="74">
        <f t="shared" si="3"/>
        <v>0</v>
      </c>
      <c r="J22" s="76"/>
      <c r="N22" s="108"/>
    </row>
    <row r="23" spans="1:14" ht="15.75" x14ac:dyDescent="0.25">
      <c r="A23" s="11" t="s">
        <v>26</v>
      </c>
      <c r="B23" s="8" t="s">
        <v>27</v>
      </c>
      <c r="C23" s="2">
        <v>185000</v>
      </c>
      <c r="D23" s="2"/>
      <c r="E23" s="2"/>
      <c r="F23" s="2">
        <v>124011</v>
      </c>
      <c r="G23" s="2">
        <f>Anticip.!H19</f>
        <v>113888</v>
      </c>
      <c r="H23" s="1">
        <f t="shared" si="2"/>
        <v>237899</v>
      </c>
      <c r="J23" s="74">
        <f>H23-C23</f>
        <v>52899</v>
      </c>
      <c r="L23" s="108"/>
    </row>
    <row r="24" spans="1:14" ht="15.75" x14ac:dyDescent="0.25">
      <c r="A24" s="11" t="s">
        <v>28</v>
      </c>
      <c r="B24" s="8" t="s">
        <v>29</v>
      </c>
      <c r="C24" s="2">
        <v>193000</v>
      </c>
      <c r="D24" s="2"/>
      <c r="E24" s="2"/>
      <c r="F24" s="2">
        <f>Exp.!L18</f>
        <v>116135</v>
      </c>
      <c r="G24" s="2">
        <f>Anticip.!I19</f>
        <v>148520</v>
      </c>
      <c r="H24" s="1">
        <f t="shared" si="2"/>
        <v>264655</v>
      </c>
      <c r="J24" s="74">
        <f>H24-C24</f>
        <v>71655</v>
      </c>
    </row>
    <row r="25" spans="1:14" ht="15.75" x14ac:dyDescent="0.25">
      <c r="A25" s="11" t="s">
        <v>30</v>
      </c>
      <c r="B25" s="8" t="s">
        <v>31</v>
      </c>
      <c r="C25" s="2"/>
      <c r="D25" s="2"/>
      <c r="E25" s="2"/>
      <c r="F25" s="2"/>
      <c r="G25" s="2"/>
      <c r="H25" s="1">
        <f t="shared" si="2"/>
        <v>0</v>
      </c>
      <c r="I25" s="74">
        <f t="shared" si="3"/>
        <v>0</v>
      </c>
      <c r="J25" s="76"/>
    </row>
    <row r="26" spans="1:14" ht="15.75" x14ac:dyDescent="0.25">
      <c r="A26" s="11" t="s">
        <v>33</v>
      </c>
      <c r="B26" s="8" t="s">
        <v>34</v>
      </c>
      <c r="C26" s="2"/>
      <c r="D26" s="2"/>
      <c r="E26" s="2"/>
      <c r="F26" s="2"/>
      <c r="G26" s="2"/>
      <c r="H26" s="1">
        <f t="shared" si="2"/>
        <v>0</v>
      </c>
      <c r="I26" s="74">
        <f t="shared" si="3"/>
        <v>0</v>
      </c>
      <c r="J26" s="76"/>
    </row>
    <row r="27" spans="1:14" ht="15.75" x14ac:dyDescent="0.25">
      <c r="A27" s="11" t="s">
        <v>32</v>
      </c>
      <c r="B27" s="8" t="s">
        <v>35</v>
      </c>
      <c r="C27" s="2">
        <v>11000</v>
      </c>
      <c r="D27" s="2"/>
      <c r="E27" s="2"/>
      <c r="F27" s="2">
        <v>7200</v>
      </c>
      <c r="G27" s="2">
        <f>Anticip.!J19</f>
        <v>3600</v>
      </c>
      <c r="H27" s="1">
        <f t="shared" si="2"/>
        <v>10800</v>
      </c>
      <c r="I27" s="74">
        <f t="shared" si="3"/>
        <v>-200</v>
      </c>
      <c r="J27" s="76"/>
    </row>
    <row r="28" spans="1:14" ht="15.75" x14ac:dyDescent="0.25">
      <c r="A28" s="11" t="s">
        <v>36</v>
      </c>
      <c r="B28" s="8" t="s">
        <v>38</v>
      </c>
      <c r="C28" s="2">
        <v>5000</v>
      </c>
      <c r="D28" s="2"/>
      <c r="E28" s="2"/>
      <c r="F28" s="2">
        <v>3200</v>
      </c>
      <c r="G28" s="2">
        <f>Anticip.!K20</f>
        <v>1600</v>
      </c>
      <c r="H28" s="1">
        <f t="shared" si="2"/>
        <v>4800</v>
      </c>
      <c r="I28" s="74">
        <f t="shared" si="3"/>
        <v>-200</v>
      </c>
      <c r="J28" s="76"/>
    </row>
    <row r="29" spans="1:14" ht="15.75" x14ac:dyDescent="0.25">
      <c r="A29" s="11" t="s">
        <v>37</v>
      </c>
      <c r="B29" s="8" t="s">
        <v>41</v>
      </c>
      <c r="C29" s="2">
        <v>206000</v>
      </c>
      <c r="D29" s="2"/>
      <c r="E29" s="2"/>
      <c r="F29" s="2">
        <v>82500</v>
      </c>
      <c r="G29" s="2">
        <f>Anticip.!L19</f>
        <v>78000</v>
      </c>
      <c r="H29" s="1">
        <f t="shared" si="2"/>
        <v>160500</v>
      </c>
      <c r="I29" s="74">
        <f>H29-C29</f>
        <v>-45500</v>
      </c>
      <c r="J29" s="76"/>
    </row>
    <row r="30" spans="1:14" ht="15.75" x14ac:dyDescent="0.25">
      <c r="A30" s="11" t="s">
        <v>39</v>
      </c>
      <c r="B30" s="8" t="s">
        <v>40</v>
      </c>
      <c r="C30" s="2">
        <v>89000</v>
      </c>
      <c r="D30" s="2"/>
      <c r="E30" s="2"/>
      <c r="F30" s="2">
        <v>59320</v>
      </c>
      <c r="G30" s="2">
        <f>Anticip.!M19</f>
        <v>29660</v>
      </c>
      <c r="H30" s="1">
        <f t="shared" si="2"/>
        <v>88980</v>
      </c>
      <c r="I30" s="74">
        <f t="shared" si="3"/>
        <v>-20</v>
      </c>
      <c r="J30" s="76"/>
    </row>
    <row r="31" spans="1:14" ht="15.75" x14ac:dyDescent="0.25">
      <c r="A31" s="11" t="s">
        <v>42</v>
      </c>
      <c r="B31" s="8" t="s">
        <v>44</v>
      </c>
      <c r="C31" s="2"/>
      <c r="D31" s="2"/>
      <c r="E31" s="2"/>
      <c r="F31" s="2"/>
      <c r="G31" s="2"/>
      <c r="H31" s="1">
        <f t="shared" si="2"/>
        <v>0</v>
      </c>
      <c r="I31" s="74">
        <f t="shared" si="3"/>
        <v>0</v>
      </c>
      <c r="J31" s="76"/>
    </row>
    <row r="32" spans="1:14" ht="15.75" x14ac:dyDescent="0.25">
      <c r="A32" s="11" t="s">
        <v>43</v>
      </c>
      <c r="B32" s="8" t="s">
        <v>248</v>
      </c>
      <c r="C32" s="2"/>
      <c r="D32" s="2"/>
      <c r="E32" s="2"/>
      <c r="F32" s="2"/>
      <c r="G32" s="2"/>
      <c r="H32" s="1">
        <f t="shared" si="2"/>
        <v>0</v>
      </c>
      <c r="I32" s="74">
        <f t="shared" si="3"/>
        <v>0</v>
      </c>
      <c r="J32" s="76"/>
    </row>
    <row r="33" spans="1:10" ht="15.75" x14ac:dyDescent="0.25">
      <c r="A33" s="11" t="s">
        <v>45</v>
      </c>
      <c r="B33" s="8" t="s">
        <v>249</v>
      </c>
      <c r="C33" s="2"/>
      <c r="D33" s="2"/>
      <c r="E33" s="2"/>
      <c r="F33" s="2"/>
      <c r="G33" s="2"/>
      <c r="H33" s="1">
        <f t="shared" si="2"/>
        <v>0</v>
      </c>
      <c r="I33" s="74">
        <f t="shared" si="3"/>
        <v>0</v>
      </c>
      <c r="J33" s="76"/>
    </row>
    <row r="34" spans="1:10" ht="15.75" x14ac:dyDescent="0.25">
      <c r="A34" s="11" t="s">
        <v>224</v>
      </c>
      <c r="B34" s="8" t="s">
        <v>241</v>
      </c>
      <c r="C34" s="2">
        <v>317000</v>
      </c>
      <c r="D34" s="2"/>
      <c r="E34" s="2"/>
      <c r="F34" s="2">
        <f>Exp.!L28</f>
        <v>212914</v>
      </c>
      <c r="G34" s="2">
        <f>Anticip.!N19</f>
        <v>137817</v>
      </c>
      <c r="H34" s="1">
        <f t="shared" si="2"/>
        <v>350731</v>
      </c>
      <c r="I34" s="74">
        <f t="shared" si="3"/>
        <v>33731</v>
      </c>
      <c r="J34" s="76"/>
    </row>
    <row r="35" spans="1:10" ht="15.75" x14ac:dyDescent="0.25">
      <c r="A35" s="11" t="s">
        <v>225</v>
      </c>
      <c r="B35" s="8" t="s">
        <v>242</v>
      </c>
      <c r="C35" s="2">
        <v>414000</v>
      </c>
      <c r="D35" s="2"/>
      <c r="E35" s="2"/>
      <c r="F35" s="2">
        <f>Exp.!L29</f>
        <v>271359</v>
      </c>
      <c r="G35" s="2">
        <f>Anticip.!O19</f>
        <v>163550</v>
      </c>
      <c r="H35" s="1">
        <f t="shared" si="2"/>
        <v>434909</v>
      </c>
      <c r="I35" s="74">
        <f t="shared" si="3"/>
        <v>20909</v>
      </c>
      <c r="J35" s="76"/>
    </row>
    <row r="36" spans="1:10" ht="15.75" x14ac:dyDescent="0.25">
      <c r="A36" s="11" t="s">
        <v>226</v>
      </c>
      <c r="B36" s="8" t="s">
        <v>243</v>
      </c>
      <c r="C36" s="2">
        <v>414000</v>
      </c>
      <c r="D36" s="2"/>
      <c r="E36" s="2"/>
      <c r="F36" s="2">
        <f>Exp.!L30</f>
        <v>271359</v>
      </c>
      <c r="G36" s="2">
        <f>Anticip.!P19</f>
        <v>163550</v>
      </c>
      <c r="H36" s="1">
        <f t="shared" si="2"/>
        <v>434909</v>
      </c>
      <c r="I36" s="74">
        <f t="shared" si="3"/>
        <v>20909</v>
      </c>
      <c r="J36" s="76"/>
    </row>
    <row r="37" spans="1:10" ht="15.75" x14ac:dyDescent="0.25">
      <c r="A37" s="11" t="s">
        <v>227</v>
      </c>
      <c r="B37" s="8" t="s">
        <v>244</v>
      </c>
      <c r="C37" s="2">
        <v>1487000</v>
      </c>
      <c r="D37" s="2"/>
      <c r="E37" s="2"/>
      <c r="F37" s="2">
        <f>Exp.!L31</f>
        <v>976005</v>
      </c>
      <c r="G37" s="2">
        <f>Anticip.!Q19</f>
        <v>562045</v>
      </c>
      <c r="H37" s="1">
        <f t="shared" si="2"/>
        <v>1538050</v>
      </c>
      <c r="I37" s="74">
        <f t="shared" si="3"/>
        <v>51050</v>
      </c>
      <c r="J37" s="76"/>
    </row>
    <row r="38" spans="1:10" ht="15.75" x14ac:dyDescent="0.25">
      <c r="A38" s="11" t="s">
        <v>185</v>
      </c>
      <c r="B38" s="8" t="s">
        <v>250</v>
      </c>
      <c r="C38" s="2">
        <v>1000</v>
      </c>
      <c r="D38" s="2"/>
      <c r="E38" s="2"/>
      <c r="F38" s="2"/>
      <c r="G38" s="2"/>
      <c r="H38" s="1">
        <f t="shared" si="2"/>
        <v>0</v>
      </c>
      <c r="I38" s="74">
        <f t="shared" si="3"/>
        <v>-1000</v>
      </c>
      <c r="J38" s="76"/>
    </row>
    <row r="39" spans="1:10" ht="15.75" x14ac:dyDescent="0.25">
      <c r="A39" s="50" t="s">
        <v>228</v>
      </c>
      <c r="B39" s="51" t="s">
        <v>245</v>
      </c>
      <c r="C39" s="2">
        <v>1118000</v>
      </c>
      <c r="D39" s="2"/>
      <c r="E39" s="2"/>
      <c r="F39" s="2">
        <f>Exp.!L32</f>
        <v>755908</v>
      </c>
      <c r="G39" s="2">
        <f>Anticip.!R19</f>
        <v>475704</v>
      </c>
      <c r="H39" s="1">
        <f t="shared" si="2"/>
        <v>1231612</v>
      </c>
      <c r="I39" s="74">
        <f t="shared" si="3"/>
        <v>113612</v>
      </c>
      <c r="J39" s="76"/>
    </row>
    <row r="40" spans="1:10" ht="15.75" x14ac:dyDescent="0.25">
      <c r="A40" s="50" t="s">
        <v>246</v>
      </c>
      <c r="B40" s="51" t="s">
        <v>247</v>
      </c>
      <c r="C40" s="2">
        <v>380000</v>
      </c>
      <c r="D40" s="2"/>
      <c r="E40" s="2"/>
      <c r="F40" s="2">
        <f>Exp.!L33</f>
        <v>302368</v>
      </c>
      <c r="G40" s="2">
        <f>Anticip.!S19</f>
        <v>315218</v>
      </c>
      <c r="H40" s="1">
        <f t="shared" si="2"/>
        <v>617586</v>
      </c>
      <c r="J40" s="74">
        <f>H40-C40</f>
        <v>237586</v>
      </c>
    </row>
    <row r="41" spans="1:10" ht="15.75" x14ac:dyDescent="0.25">
      <c r="A41" s="50" t="s">
        <v>46</v>
      </c>
      <c r="B41" s="51" t="s">
        <v>251</v>
      </c>
      <c r="C41" s="2"/>
      <c r="D41" s="2"/>
      <c r="E41" s="2"/>
      <c r="F41" s="2">
        <v>0</v>
      </c>
      <c r="G41" s="2"/>
      <c r="H41" s="1">
        <f t="shared" si="2"/>
        <v>0</v>
      </c>
      <c r="I41" s="74">
        <f t="shared" si="3"/>
        <v>0</v>
      </c>
      <c r="J41" s="76"/>
    </row>
    <row r="42" spans="1:10" ht="15.75" x14ac:dyDescent="0.25">
      <c r="A42" s="32" t="s">
        <v>47</v>
      </c>
      <c r="B42" s="5" t="s">
        <v>56</v>
      </c>
      <c r="C42" s="1"/>
      <c r="D42" s="1"/>
      <c r="E42" s="1"/>
      <c r="F42" s="1"/>
      <c r="G42" s="1"/>
      <c r="H42" s="1">
        <f t="shared" si="2"/>
        <v>0</v>
      </c>
      <c r="I42" s="74">
        <f t="shared" si="3"/>
        <v>0</v>
      </c>
      <c r="J42" s="75"/>
    </row>
    <row r="43" spans="1:10" ht="15.75" x14ac:dyDescent="0.25">
      <c r="A43" s="11" t="s">
        <v>48</v>
      </c>
      <c r="B43" s="8" t="s">
        <v>49</v>
      </c>
      <c r="C43" s="2"/>
      <c r="D43" s="2"/>
      <c r="E43" s="2"/>
      <c r="F43" s="2"/>
      <c r="G43" s="2"/>
      <c r="H43" s="1">
        <f t="shared" si="2"/>
        <v>0</v>
      </c>
      <c r="I43" s="74">
        <f t="shared" si="3"/>
        <v>0</v>
      </c>
      <c r="J43" s="76"/>
    </row>
    <row r="44" spans="1:10" ht="15.75" x14ac:dyDescent="0.25">
      <c r="A44" s="11" t="s">
        <v>50</v>
      </c>
      <c r="B44" s="8" t="s">
        <v>51</v>
      </c>
      <c r="C44" s="2"/>
      <c r="D44" s="2"/>
      <c r="E44" s="2"/>
      <c r="F44" s="2"/>
      <c r="G44" s="2"/>
      <c r="H44" s="1">
        <f t="shared" si="2"/>
        <v>0</v>
      </c>
      <c r="I44" s="74">
        <f t="shared" si="3"/>
        <v>0</v>
      </c>
      <c r="J44" s="76"/>
    </row>
    <row r="45" spans="1:10" ht="15.75" x14ac:dyDescent="0.25">
      <c r="A45" s="11" t="s">
        <v>52</v>
      </c>
      <c r="B45" s="8" t="s">
        <v>53</v>
      </c>
      <c r="C45" s="2"/>
      <c r="D45" s="2"/>
      <c r="E45" s="2"/>
      <c r="F45" s="2"/>
      <c r="G45" s="2"/>
      <c r="H45" s="1">
        <f t="shared" si="2"/>
        <v>0</v>
      </c>
      <c r="I45" s="74">
        <f t="shared" si="3"/>
        <v>0</v>
      </c>
      <c r="J45" s="76"/>
    </row>
    <row r="46" spans="1:10" ht="15.75" x14ac:dyDescent="0.25">
      <c r="A46" s="11" t="s">
        <v>252</v>
      </c>
      <c r="B46" s="8" t="s">
        <v>253</v>
      </c>
      <c r="C46" s="2"/>
      <c r="D46" s="2"/>
      <c r="E46" s="2"/>
      <c r="F46" s="2"/>
      <c r="G46" s="2"/>
      <c r="H46" s="1">
        <f t="shared" si="2"/>
        <v>0</v>
      </c>
      <c r="I46" s="74">
        <f t="shared" si="3"/>
        <v>0</v>
      </c>
      <c r="J46" s="76"/>
    </row>
    <row r="47" spans="1:10" ht="15.75" x14ac:dyDescent="0.25">
      <c r="A47" s="32" t="s">
        <v>57</v>
      </c>
      <c r="B47" s="5" t="s">
        <v>58</v>
      </c>
      <c r="C47" s="1"/>
      <c r="D47" s="1"/>
      <c r="E47" s="1"/>
      <c r="F47" s="1"/>
      <c r="G47" s="1"/>
      <c r="H47" s="1">
        <f t="shared" si="2"/>
        <v>0</v>
      </c>
      <c r="I47" s="74">
        <f t="shared" si="3"/>
        <v>0</v>
      </c>
      <c r="J47" s="75"/>
    </row>
    <row r="48" spans="1:10" ht="15.75" x14ac:dyDescent="0.25">
      <c r="A48" s="32" t="s">
        <v>59</v>
      </c>
      <c r="B48" s="5" t="s">
        <v>60</v>
      </c>
      <c r="C48" s="1"/>
      <c r="D48" s="1"/>
      <c r="E48" s="1"/>
      <c r="F48" s="1"/>
      <c r="G48" s="1"/>
      <c r="H48" s="1">
        <f t="shared" si="2"/>
        <v>0</v>
      </c>
      <c r="I48" s="74">
        <f t="shared" si="3"/>
        <v>0</v>
      </c>
      <c r="J48" s="75"/>
    </row>
    <row r="49" spans="1:10" ht="15.75" x14ac:dyDescent="0.25">
      <c r="A49" s="11" t="s">
        <v>61</v>
      </c>
      <c r="B49" s="8" t="s">
        <v>67</v>
      </c>
      <c r="C49" s="2"/>
      <c r="D49" s="2"/>
      <c r="E49" s="2"/>
      <c r="F49" s="2"/>
      <c r="G49" s="2"/>
      <c r="H49" s="1">
        <f t="shared" si="2"/>
        <v>0</v>
      </c>
      <c r="I49" s="74">
        <f t="shared" si="3"/>
        <v>0</v>
      </c>
      <c r="J49" s="76"/>
    </row>
    <row r="50" spans="1:10" ht="15.75" x14ac:dyDescent="0.25">
      <c r="A50" s="11" t="s">
        <v>62</v>
      </c>
      <c r="B50" s="8" t="s">
        <v>70</v>
      </c>
      <c r="C50" s="2"/>
      <c r="D50" s="2"/>
      <c r="E50" s="2"/>
      <c r="F50" s="2"/>
      <c r="G50" s="2"/>
      <c r="H50" s="1">
        <f t="shared" si="2"/>
        <v>0</v>
      </c>
      <c r="I50" s="74">
        <f t="shared" si="3"/>
        <v>0</v>
      </c>
      <c r="J50" s="76"/>
    </row>
    <row r="51" spans="1:10" ht="15.75" x14ac:dyDescent="0.25">
      <c r="A51" s="11" t="s">
        <v>63</v>
      </c>
      <c r="B51" s="8" t="s">
        <v>73</v>
      </c>
      <c r="C51" s="2"/>
      <c r="D51" s="2"/>
      <c r="E51" s="2"/>
      <c r="F51" s="2"/>
      <c r="G51" s="2"/>
      <c r="H51" s="1">
        <f t="shared" si="2"/>
        <v>0</v>
      </c>
      <c r="I51" s="74">
        <f t="shared" si="3"/>
        <v>0</v>
      </c>
      <c r="J51" s="76"/>
    </row>
    <row r="52" spans="1:10" ht="15.75" x14ac:dyDescent="0.25">
      <c r="A52" s="11" t="s">
        <v>64</v>
      </c>
      <c r="B52" s="8" t="s">
        <v>75</v>
      </c>
      <c r="C52" s="2"/>
      <c r="D52" s="2"/>
      <c r="E52" s="2"/>
      <c r="F52" s="2"/>
      <c r="G52" s="2"/>
      <c r="H52" s="1">
        <f t="shared" si="2"/>
        <v>0</v>
      </c>
      <c r="I52" s="74">
        <f t="shared" si="3"/>
        <v>0</v>
      </c>
      <c r="J52" s="76"/>
    </row>
    <row r="53" spans="1:10" ht="15.75" x14ac:dyDescent="0.25">
      <c r="A53" s="32" t="s">
        <v>65</v>
      </c>
      <c r="B53" s="5" t="s">
        <v>66</v>
      </c>
      <c r="C53" s="1"/>
      <c r="D53" s="1"/>
      <c r="E53" s="1"/>
      <c r="F53" s="1"/>
      <c r="G53" s="1"/>
      <c r="H53" s="1">
        <f t="shared" si="2"/>
        <v>0</v>
      </c>
      <c r="I53" s="74">
        <f t="shared" si="3"/>
        <v>0</v>
      </c>
      <c r="J53" s="75"/>
    </row>
    <row r="54" spans="1:10" ht="15.75" x14ac:dyDescent="0.25">
      <c r="A54" s="11" t="s">
        <v>68</v>
      </c>
      <c r="B54" s="8" t="s">
        <v>69</v>
      </c>
      <c r="C54" s="2"/>
      <c r="D54" s="2"/>
      <c r="E54" s="2"/>
      <c r="F54" s="2"/>
      <c r="G54" s="2"/>
      <c r="H54" s="1">
        <f t="shared" si="2"/>
        <v>0</v>
      </c>
      <c r="I54" s="74">
        <f t="shared" si="3"/>
        <v>0</v>
      </c>
      <c r="J54" s="76"/>
    </row>
    <row r="55" spans="1:10" ht="15.75" x14ac:dyDescent="0.25">
      <c r="A55" s="11" t="s">
        <v>71</v>
      </c>
      <c r="B55" s="8" t="s">
        <v>72</v>
      </c>
      <c r="C55" s="2"/>
      <c r="D55" s="2"/>
      <c r="E55" s="2"/>
      <c r="F55" s="2"/>
      <c r="G55" s="2"/>
      <c r="H55" s="1">
        <f t="shared" si="2"/>
        <v>0</v>
      </c>
      <c r="I55" s="74">
        <f t="shared" si="3"/>
        <v>0</v>
      </c>
      <c r="J55" s="76"/>
    </row>
    <row r="56" spans="1:10" ht="15.75" x14ac:dyDescent="0.25">
      <c r="A56" s="11" t="s">
        <v>74</v>
      </c>
      <c r="B56" s="8" t="s">
        <v>82</v>
      </c>
      <c r="C56" s="2"/>
      <c r="D56" s="2"/>
      <c r="E56" s="2"/>
      <c r="F56" s="2"/>
      <c r="G56" s="2"/>
      <c r="H56" s="1">
        <f t="shared" si="2"/>
        <v>0</v>
      </c>
      <c r="I56" s="74">
        <f t="shared" si="3"/>
        <v>0</v>
      </c>
      <c r="J56" s="76"/>
    </row>
    <row r="57" spans="1:10" ht="15.75" x14ac:dyDescent="0.25">
      <c r="A57" s="11" t="s">
        <v>76</v>
      </c>
      <c r="B57" s="8" t="s">
        <v>85</v>
      </c>
      <c r="C57" s="2"/>
      <c r="D57" s="2"/>
      <c r="E57" s="2"/>
      <c r="F57" s="2"/>
      <c r="G57" s="2"/>
      <c r="H57" s="1">
        <f t="shared" si="2"/>
        <v>0</v>
      </c>
      <c r="I57" s="74">
        <f t="shared" si="3"/>
        <v>0</v>
      </c>
      <c r="J57" s="76"/>
    </row>
    <row r="58" spans="1:10" ht="15.75" x14ac:dyDescent="0.25">
      <c r="A58" s="11" t="s">
        <v>77</v>
      </c>
      <c r="B58" s="8" t="s">
        <v>78</v>
      </c>
      <c r="C58" s="2"/>
      <c r="D58" s="2"/>
      <c r="E58" s="2"/>
      <c r="F58" s="2"/>
      <c r="G58" s="2"/>
      <c r="H58" s="1">
        <f t="shared" si="2"/>
        <v>0</v>
      </c>
      <c r="I58" s="74">
        <f t="shared" si="3"/>
        <v>0</v>
      </c>
      <c r="J58" s="76"/>
    </row>
    <row r="59" spans="1:10" ht="15.75" x14ac:dyDescent="0.25">
      <c r="A59" s="32" t="s">
        <v>79</v>
      </c>
      <c r="B59" s="5" t="s">
        <v>80</v>
      </c>
      <c r="C59" s="1"/>
      <c r="D59" s="1"/>
      <c r="E59" s="1"/>
      <c r="F59" s="1"/>
      <c r="G59" s="1"/>
      <c r="H59" s="1">
        <f t="shared" si="2"/>
        <v>0</v>
      </c>
      <c r="I59" s="74">
        <f t="shared" si="3"/>
        <v>0</v>
      </c>
      <c r="J59" s="76"/>
    </row>
    <row r="60" spans="1:10" ht="15.75" x14ac:dyDescent="0.25">
      <c r="A60" s="78" t="s">
        <v>81</v>
      </c>
      <c r="B60" s="79" t="s">
        <v>91</v>
      </c>
      <c r="C60" s="2"/>
      <c r="D60" s="2"/>
      <c r="E60" s="2"/>
      <c r="F60" s="2"/>
      <c r="G60" s="2"/>
      <c r="H60" s="1">
        <f t="shared" si="2"/>
        <v>0</v>
      </c>
      <c r="I60" s="74">
        <f t="shared" si="3"/>
        <v>0</v>
      </c>
      <c r="J60" s="76"/>
    </row>
    <row r="61" spans="1:10" ht="15.75" x14ac:dyDescent="0.25">
      <c r="A61" s="11" t="s">
        <v>83</v>
      </c>
      <c r="B61" s="8" t="s">
        <v>84</v>
      </c>
      <c r="C61" s="2"/>
      <c r="D61" s="2"/>
      <c r="E61" s="2"/>
      <c r="F61" s="2"/>
      <c r="G61" s="2"/>
      <c r="H61" s="1">
        <f t="shared" si="2"/>
        <v>0</v>
      </c>
      <c r="I61" s="74">
        <f t="shared" si="3"/>
        <v>0</v>
      </c>
      <c r="J61" s="76"/>
    </row>
    <row r="62" spans="1:10" ht="15.75" x14ac:dyDescent="0.25">
      <c r="A62" s="32" t="s">
        <v>86</v>
      </c>
      <c r="B62" s="5" t="s">
        <v>95</v>
      </c>
      <c r="C62" s="1"/>
      <c r="D62" s="1"/>
      <c r="E62" s="1"/>
      <c r="F62" s="1"/>
      <c r="G62" s="1"/>
      <c r="H62" s="1">
        <f t="shared" si="2"/>
        <v>0</v>
      </c>
      <c r="I62" s="74">
        <f t="shared" si="3"/>
        <v>0</v>
      </c>
      <c r="J62" s="76"/>
    </row>
    <row r="63" spans="1:10" ht="15.75" x14ac:dyDescent="0.25">
      <c r="A63" s="11" t="s">
        <v>87</v>
      </c>
      <c r="B63" s="8" t="s">
        <v>88</v>
      </c>
      <c r="C63" s="2"/>
      <c r="D63" s="2"/>
      <c r="E63" s="2"/>
      <c r="F63" s="2"/>
      <c r="G63" s="2"/>
      <c r="H63" s="1">
        <f t="shared" si="2"/>
        <v>0</v>
      </c>
      <c r="I63" s="74">
        <f t="shared" si="3"/>
        <v>0</v>
      </c>
      <c r="J63" s="76"/>
    </row>
    <row r="64" spans="1:10" ht="15.75" x14ac:dyDescent="0.25">
      <c r="A64" s="11" t="s">
        <v>89</v>
      </c>
      <c r="B64" s="8" t="s">
        <v>90</v>
      </c>
      <c r="C64" s="2"/>
      <c r="D64" s="2"/>
      <c r="E64" s="2"/>
      <c r="F64" s="2"/>
      <c r="G64" s="2"/>
      <c r="H64" s="1">
        <f t="shared" si="2"/>
        <v>0</v>
      </c>
      <c r="I64" s="74">
        <f t="shared" si="3"/>
        <v>0</v>
      </c>
      <c r="J64" s="76"/>
    </row>
    <row r="65" spans="1:10" ht="15.75" x14ac:dyDescent="0.25">
      <c r="A65" s="11" t="s">
        <v>92</v>
      </c>
      <c r="B65" s="8" t="s">
        <v>93</v>
      </c>
      <c r="C65" s="2"/>
      <c r="D65" s="2"/>
      <c r="E65" s="2"/>
      <c r="F65" s="2"/>
      <c r="G65" s="2"/>
      <c r="H65" s="1">
        <f t="shared" si="2"/>
        <v>0</v>
      </c>
      <c r="I65" s="74">
        <f t="shared" si="3"/>
        <v>0</v>
      </c>
      <c r="J65" s="76"/>
    </row>
    <row r="66" spans="1:10" ht="15.75" x14ac:dyDescent="0.25">
      <c r="A66" s="11" t="s">
        <v>94</v>
      </c>
      <c r="B66" s="8" t="s">
        <v>103</v>
      </c>
      <c r="C66" s="2"/>
      <c r="D66" s="2"/>
      <c r="E66" s="2"/>
      <c r="F66" s="2"/>
      <c r="G66" s="2"/>
      <c r="H66" s="1">
        <f t="shared" si="2"/>
        <v>0</v>
      </c>
      <c r="I66" s="74">
        <f t="shared" si="3"/>
        <v>0</v>
      </c>
      <c r="J66" s="76"/>
    </row>
    <row r="67" spans="1:10" ht="15.75" x14ac:dyDescent="0.25">
      <c r="A67" s="32" t="s">
        <v>96</v>
      </c>
      <c r="B67" s="5" t="s">
        <v>97</v>
      </c>
      <c r="C67" s="1"/>
      <c r="D67" s="1"/>
      <c r="E67" s="1"/>
      <c r="F67" s="1"/>
      <c r="G67" s="1"/>
      <c r="H67" s="1">
        <f t="shared" si="2"/>
        <v>0</v>
      </c>
      <c r="I67" s="74">
        <f t="shared" si="3"/>
        <v>0</v>
      </c>
      <c r="J67" s="1"/>
    </row>
    <row r="68" spans="1:10" ht="15.75" x14ac:dyDescent="0.25">
      <c r="A68" s="11" t="s">
        <v>98</v>
      </c>
      <c r="B68" s="8" t="s">
        <v>99</v>
      </c>
      <c r="C68" s="2"/>
      <c r="D68" s="2"/>
      <c r="E68" s="2"/>
      <c r="F68" s="2"/>
      <c r="G68" s="2"/>
      <c r="H68" s="1">
        <f t="shared" si="2"/>
        <v>0</v>
      </c>
      <c r="I68" s="74">
        <f t="shared" si="3"/>
        <v>0</v>
      </c>
      <c r="J68" s="76"/>
    </row>
    <row r="69" spans="1:10" ht="15.75" x14ac:dyDescent="0.25">
      <c r="A69" s="11" t="s">
        <v>100</v>
      </c>
      <c r="B69" s="8" t="s">
        <v>109</v>
      </c>
      <c r="C69" s="2"/>
      <c r="D69" s="2"/>
      <c r="E69" s="2"/>
      <c r="F69" s="2"/>
      <c r="G69" s="2"/>
      <c r="H69" s="1">
        <f t="shared" si="2"/>
        <v>0</v>
      </c>
      <c r="I69" s="74">
        <f t="shared" si="3"/>
        <v>0</v>
      </c>
      <c r="J69" s="76"/>
    </row>
    <row r="70" spans="1:10" ht="15.75" x14ac:dyDescent="0.25">
      <c r="A70" s="11" t="s">
        <v>101</v>
      </c>
      <c r="B70" s="80" t="s">
        <v>102</v>
      </c>
      <c r="C70" s="2"/>
      <c r="D70" s="2"/>
      <c r="E70" s="2"/>
      <c r="F70" s="2"/>
      <c r="G70" s="2"/>
      <c r="H70" s="1">
        <f t="shared" si="2"/>
        <v>0</v>
      </c>
      <c r="I70" s="74">
        <f t="shared" si="3"/>
        <v>0</v>
      </c>
      <c r="J70" s="76"/>
    </row>
    <row r="71" spans="1:10" ht="15.75" x14ac:dyDescent="0.25">
      <c r="A71" s="11" t="s">
        <v>104</v>
      </c>
      <c r="B71" s="8" t="s">
        <v>105</v>
      </c>
      <c r="C71" s="2"/>
      <c r="D71" s="2"/>
      <c r="E71" s="2"/>
      <c r="F71" s="2"/>
      <c r="G71" s="2"/>
      <c r="H71" s="1">
        <f t="shared" si="2"/>
        <v>0</v>
      </c>
      <c r="I71" s="74">
        <f t="shared" si="3"/>
        <v>0</v>
      </c>
      <c r="J71" s="76"/>
    </row>
    <row r="72" spans="1:10" ht="15.75" x14ac:dyDescent="0.25">
      <c r="A72" s="11" t="s">
        <v>106</v>
      </c>
      <c r="B72" s="8" t="s">
        <v>114</v>
      </c>
      <c r="C72" s="2"/>
      <c r="D72" s="2"/>
      <c r="E72" s="2"/>
      <c r="F72" s="2"/>
      <c r="G72" s="2"/>
      <c r="H72" s="1">
        <f t="shared" si="2"/>
        <v>0</v>
      </c>
      <c r="I72" s="74">
        <f t="shared" si="3"/>
        <v>0</v>
      </c>
      <c r="J72" s="76"/>
    </row>
    <row r="73" spans="1:10" ht="15.75" x14ac:dyDescent="0.25">
      <c r="A73" s="11" t="s">
        <v>107</v>
      </c>
      <c r="B73" s="8" t="s">
        <v>108</v>
      </c>
      <c r="C73" s="2"/>
      <c r="D73" s="2"/>
      <c r="E73" s="2"/>
      <c r="F73" s="2"/>
      <c r="G73" s="2"/>
      <c r="H73" s="1">
        <f t="shared" si="2"/>
        <v>0</v>
      </c>
      <c r="I73" s="74">
        <f t="shared" si="3"/>
        <v>0</v>
      </c>
      <c r="J73" s="76"/>
    </row>
    <row r="74" spans="1:10" ht="15.75" x14ac:dyDescent="0.25">
      <c r="A74" s="11" t="s">
        <v>110</v>
      </c>
      <c r="B74" s="8" t="s">
        <v>118</v>
      </c>
      <c r="C74" s="2"/>
      <c r="D74" s="2"/>
      <c r="E74" s="2"/>
      <c r="F74" s="2"/>
      <c r="G74" s="2"/>
      <c r="H74" s="1">
        <f t="shared" si="2"/>
        <v>0</v>
      </c>
      <c r="I74" s="74">
        <f t="shared" si="3"/>
        <v>0</v>
      </c>
      <c r="J74" s="76"/>
    </row>
    <row r="75" spans="1:10" ht="15.75" x14ac:dyDescent="0.25">
      <c r="A75" s="11" t="s">
        <v>111</v>
      </c>
      <c r="B75" s="8" t="s">
        <v>112</v>
      </c>
      <c r="C75" s="2"/>
      <c r="D75" s="2"/>
      <c r="E75" s="2"/>
      <c r="F75" s="2"/>
      <c r="G75" s="2"/>
      <c r="H75" s="1">
        <f t="shared" ref="H75:H111" si="7">F75+G75</f>
        <v>0</v>
      </c>
      <c r="I75" s="74">
        <f t="shared" ref="I75:I113" si="8">H75-C75</f>
        <v>0</v>
      </c>
      <c r="J75" s="76"/>
    </row>
    <row r="76" spans="1:10" ht="15.75" x14ac:dyDescent="0.25">
      <c r="A76" s="11" t="s">
        <v>113</v>
      </c>
      <c r="B76" s="8" t="s">
        <v>121</v>
      </c>
      <c r="C76" s="2"/>
      <c r="D76" s="2"/>
      <c r="E76" s="2"/>
      <c r="F76" s="2"/>
      <c r="G76" s="2"/>
      <c r="H76" s="1">
        <f t="shared" si="7"/>
        <v>0</v>
      </c>
      <c r="I76" s="74">
        <f t="shared" si="8"/>
        <v>0</v>
      </c>
      <c r="J76" s="76"/>
    </row>
    <row r="77" spans="1:10" ht="15.75" x14ac:dyDescent="0.25">
      <c r="A77" s="11" t="s">
        <v>115</v>
      </c>
      <c r="B77" s="8" t="s">
        <v>13</v>
      </c>
      <c r="C77" s="2"/>
      <c r="D77" s="2"/>
      <c r="E77" s="2"/>
      <c r="F77" s="2"/>
      <c r="G77" s="2"/>
      <c r="H77" s="1">
        <f t="shared" si="7"/>
        <v>0</v>
      </c>
      <c r="I77" s="74">
        <f t="shared" si="8"/>
        <v>0</v>
      </c>
      <c r="J77" s="76"/>
    </row>
    <row r="78" spans="1:10" ht="15.75" x14ac:dyDescent="0.25">
      <c r="A78" s="34" t="s">
        <v>119</v>
      </c>
      <c r="B78" s="7" t="s">
        <v>125</v>
      </c>
      <c r="C78" s="1"/>
      <c r="D78" s="1"/>
      <c r="E78" s="1"/>
      <c r="F78" s="1"/>
      <c r="G78" s="1"/>
      <c r="H78" s="1">
        <f t="shared" si="7"/>
        <v>0</v>
      </c>
      <c r="I78" s="74">
        <f t="shared" si="8"/>
        <v>0</v>
      </c>
      <c r="J78" s="75"/>
    </row>
    <row r="79" spans="1:10" ht="15.75" x14ac:dyDescent="0.25">
      <c r="A79" s="34" t="s">
        <v>120</v>
      </c>
      <c r="B79" s="7" t="s">
        <v>127</v>
      </c>
      <c r="C79" s="1"/>
      <c r="D79" s="1"/>
      <c r="E79" s="1"/>
      <c r="F79" s="1"/>
      <c r="G79" s="1"/>
      <c r="H79" s="1">
        <f t="shared" si="7"/>
        <v>0</v>
      </c>
      <c r="I79" s="74">
        <f t="shared" si="8"/>
        <v>0</v>
      </c>
      <c r="J79" s="75"/>
    </row>
    <row r="80" spans="1:10" ht="15.75" x14ac:dyDescent="0.25">
      <c r="A80" s="11" t="s">
        <v>122</v>
      </c>
      <c r="B80" s="8" t="s">
        <v>130</v>
      </c>
      <c r="C80" s="2"/>
      <c r="D80" s="2"/>
      <c r="E80" s="2"/>
      <c r="F80" s="2"/>
      <c r="G80" s="2"/>
      <c r="H80" s="1">
        <f t="shared" si="7"/>
        <v>0</v>
      </c>
      <c r="I80" s="74">
        <f t="shared" si="8"/>
        <v>0</v>
      </c>
      <c r="J80" s="76"/>
    </row>
    <row r="81" spans="1:10" ht="15.75" x14ac:dyDescent="0.25">
      <c r="A81" s="34" t="s">
        <v>123</v>
      </c>
      <c r="B81" s="7" t="s">
        <v>132</v>
      </c>
      <c r="C81" s="1"/>
      <c r="D81" s="1"/>
      <c r="E81" s="1"/>
      <c r="F81" s="1"/>
      <c r="G81" s="1"/>
      <c r="H81" s="1">
        <f t="shared" si="7"/>
        <v>0</v>
      </c>
      <c r="I81" s="74">
        <f t="shared" si="8"/>
        <v>0</v>
      </c>
      <c r="J81" s="75"/>
    </row>
    <row r="82" spans="1:10" ht="15.75" x14ac:dyDescent="0.25">
      <c r="A82" s="34" t="s">
        <v>124</v>
      </c>
      <c r="B82" s="7" t="s">
        <v>135</v>
      </c>
      <c r="C82" s="1"/>
      <c r="D82" s="1"/>
      <c r="E82" s="1"/>
      <c r="F82" s="1"/>
      <c r="G82" s="1"/>
      <c r="H82" s="1">
        <f t="shared" si="7"/>
        <v>0</v>
      </c>
      <c r="I82" s="74">
        <f t="shared" si="8"/>
        <v>0</v>
      </c>
      <c r="J82" s="75"/>
    </row>
    <row r="83" spans="1:10" ht="15.75" x14ac:dyDescent="0.25">
      <c r="A83" s="11" t="s">
        <v>126</v>
      </c>
      <c r="B83" s="8" t="s">
        <v>137</v>
      </c>
      <c r="C83" s="2">
        <v>2000</v>
      </c>
      <c r="D83" s="2"/>
      <c r="E83" s="2"/>
      <c r="F83" s="2"/>
      <c r="G83" s="2"/>
      <c r="H83" s="1">
        <f t="shared" si="7"/>
        <v>0</v>
      </c>
      <c r="I83" s="74">
        <f t="shared" si="8"/>
        <v>-2000</v>
      </c>
      <c r="J83" s="76"/>
    </row>
    <row r="84" spans="1:10" ht="15.75" x14ac:dyDescent="0.25">
      <c r="A84" s="34" t="s">
        <v>128</v>
      </c>
      <c r="B84" s="7" t="s">
        <v>129</v>
      </c>
      <c r="C84" s="1"/>
      <c r="D84" s="1"/>
      <c r="E84" s="1"/>
      <c r="F84" s="1"/>
      <c r="G84" s="1"/>
      <c r="H84" s="1">
        <f t="shared" si="7"/>
        <v>0</v>
      </c>
      <c r="I84" s="74">
        <f t="shared" si="8"/>
        <v>0</v>
      </c>
      <c r="J84" s="75"/>
    </row>
    <row r="85" spans="1:10" ht="15.75" x14ac:dyDescent="0.25">
      <c r="A85" s="34" t="s">
        <v>131</v>
      </c>
      <c r="B85" s="7" t="s">
        <v>141</v>
      </c>
      <c r="C85" s="1"/>
      <c r="D85" s="1"/>
      <c r="E85" s="1"/>
      <c r="F85" s="1"/>
      <c r="G85" s="1"/>
      <c r="H85" s="1">
        <f t="shared" si="7"/>
        <v>0</v>
      </c>
      <c r="I85" s="74">
        <f t="shared" si="8"/>
        <v>0</v>
      </c>
      <c r="J85" s="75"/>
    </row>
    <row r="86" spans="1:10" ht="15.75" x14ac:dyDescent="0.25">
      <c r="A86" s="11" t="s">
        <v>133</v>
      </c>
      <c r="B86" s="8" t="s">
        <v>134</v>
      </c>
      <c r="C86" s="2"/>
      <c r="D86" s="2"/>
      <c r="E86" s="2"/>
      <c r="F86" s="2"/>
      <c r="G86" s="2"/>
      <c r="H86" s="1">
        <f t="shared" si="7"/>
        <v>0</v>
      </c>
      <c r="I86" s="74">
        <f t="shared" si="8"/>
        <v>0</v>
      </c>
      <c r="J86" s="76"/>
    </row>
    <row r="87" spans="1:10" ht="15.75" x14ac:dyDescent="0.25">
      <c r="A87" s="11" t="s">
        <v>136</v>
      </c>
      <c r="B87" s="8" t="s">
        <v>146</v>
      </c>
      <c r="C87" s="2"/>
      <c r="D87" s="2"/>
      <c r="E87" s="2"/>
      <c r="F87" s="2"/>
      <c r="G87" s="2"/>
      <c r="H87" s="1">
        <f t="shared" si="7"/>
        <v>0</v>
      </c>
      <c r="I87" s="74">
        <f t="shared" si="8"/>
        <v>0</v>
      </c>
      <c r="J87" s="76"/>
    </row>
    <row r="88" spans="1:10" ht="15.75" x14ac:dyDescent="0.25">
      <c r="A88" s="34" t="s">
        <v>138</v>
      </c>
      <c r="B88" s="7" t="s">
        <v>149</v>
      </c>
      <c r="C88" s="1"/>
      <c r="D88" s="1"/>
      <c r="E88" s="1"/>
      <c r="F88" s="1"/>
      <c r="G88" s="1"/>
      <c r="H88" s="1">
        <f t="shared" si="7"/>
        <v>0</v>
      </c>
      <c r="I88" s="74">
        <f t="shared" si="8"/>
        <v>0</v>
      </c>
      <c r="J88" s="75"/>
    </row>
    <row r="89" spans="1:10" ht="15.75" x14ac:dyDescent="0.25">
      <c r="A89" s="11" t="s">
        <v>139</v>
      </c>
      <c r="B89" s="8" t="s">
        <v>140</v>
      </c>
      <c r="C89" s="2"/>
      <c r="D89" s="2"/>
      <c r="E89" s="2"/>
      <c r="F89" s="2"/>
      <c r="G89" s="2"/>
      <c r="H89" s="1">
        <f t="shared" si="7"/>
        <v>0</v>
      </c>
      <c r="I89" s="74">
        <f t="shared" si="8"/>
        <v>0</v>
      </c>
      <c r="J89" s="76"/>
    </row>
    <row r="90" spans="1:10" ht="15.75" x14ac:dyDescent="0.25">
      <c r="A90" s="11" t="s">
        <v>142</v>
      </c>
      <c r="B90" s="8" t="s">
        <v>143</v>
      </c>
      <c r="C90" s="2"/>
      <c r="D90" s="2"/>
      <c r="E90" s="2"/>
      <c r="F90" s="2"/>
      <c r="G90" s="2"/>
      <c r="H90" s="1">
        <f t="shared" si="7"/>
        <v>0</v>
      </c>
      <c r="I90" s="74">
        <f t="shared" si="8"/>
        <v>0</v>
      </c>
      <c r="J90" s="76"/>
    </row>
    <row r="91" spans="1:10" ht="15.75" x14ac:dyDescent="0.25">
      <c r="A91" s="11" t="s">
        <v>144</v>
      </c>
      <c r="B91" s="8" t="s">
        <v>145</v>
      </c>
      <c r="C91" s="2"/>
      <c r="D91" s="2"/>
      <c r="E91" s="2"/>
      <c r="F91" s="2"/>
      <c r="G91" s="2"/>
      <c r="H91" s="1">
        <f t="shared" si="7"/>
        <v>0</v>
      </c>
      <c r="I91" s="74">
        <f t="shared" si="8"/>
        <v>0</v>
      </c>
      <c r="J91" s="76"/>
    </row>
    <row r="92" spans="1:10" ht="15.75" x14ac:dyDescent="0.25">
      <c r="A92" s="34" t="s">
        <v>147</v>
      </c>
      <c r="B92" s="7" t="s">
        <v>148</v>
      </c>
      <c r="C92" s="1"/>
      <c r="D92" s="1"/>
      <c r="E92" s="1"/>
      <c r="F92" s="1"/>
      <c r="G92" s="1"/>
      <c r="H92" s="1">
        <f t="shared" si="7"/>
        <v>0</v>
      </c>
      <c r="I92" s="74">
        <f t="shared" si="8"/>
        <v>0</v>
      </c>
      <c r="J92" s="75"/>
    </row>
    <row r="93" spans="1:10" ht="15.75" x14ac:dyDescent="0.25">
      <c r="A93" s="11" t="s">
        <v>150</v>
      </c>
      <c r="B93" s="8" t="s">
        <v>151</v>
      </c>
      <c r="C93" s="2"/>
      <c r="D93" s="2"/>
      <c r="E93" s="2"/>
      <c r="F93" s="2"/>
      <c r="G93" s="2"/>
      <c r="H93" s="1">
        <f t="shared" si="7"/>
        <v>0</v>
      </c>
      <c r="I93" s="74">
        <f t="shared" si="8"/>
        <v>0</v>
      </c>
      <c r="J93" s="76"/>
    </row>
    <row r="94" spans="1:10" ht="15.75" x14ac:dyDescent="0.25">
      <c r="A94" s="34" t="s">
        <v>152</v>
      </c>
      <c r="B94" s="7" t="s">
        <v>158</v>
      </c>
      <c r="C94" s="1"/>
      <c r="D94" s="1"/>
      <c r="E94" s="1"/>
      <c r="F94" s="1"/>
      <c r="G94" s="1"/>
      <c r="H94" s="1">
        <f t="shared" si="7"/>
        <v>0</v>
      </c>
      <c r="I94" s="74">
        <f t="shared" si="8"/>
        <v>0</v>
      </c>
      <c r="J94" s="75"/>
    </row>
    <row r="95" spans="1:10" ht="15.75" x14ac:dyDescent="0.25">
      <c r="A95" s="11" t="s">
        <v>153</v>
      </c>
      <c r="B95" s="8" t="s">
        <v>134</v>
      </c>
      <c r="C95" s="2"/>
      <c r="D95" s="2"/>
      <c r="E95" s="2"/>
      <c r="F95" s="2"/>
      <c r="G95" s="2"/>
      <c r="H95" s="1">
        <f t="shared" si="7"/>
        <v>0</v>
      </c>
      <c r="I95" s="74">
        <f t="shared" si="8"/>
        <v>0</v>
      </c>
      <c r="J95" s="76"/>
    </row>
    <row r="96" spans="1:10" ht="15.75" x14ac:dyDescent="0.25">
      <c r="A96" s="34" t="s">
        <v>154</v>
      </c>
      <c r="B96" s="7" t="s">
        <v>155</v>
      </c>
      <c r="C96" s="1"/>
      <c r="D96" s="1"/>
      <c r="E96" s="1"/>
      <c r="F96" s="1"/>
      <c r="G96" s="1"/>
      <c r="H96" s="1">
        <f t="shared" si="7"/>
        <v>0</v>
      </c>
      <c r="I96" s="74">
        <f t="shared" si="8"/>
        <v>0</v>
      </c>
      <c r="J96" s="75"/>
    </row>
    <row r="97" spans="1:10" ht="15.75" x14ac:dyDescent="0.25">
      <c r="A97" s="11" t="s">
        <v>156</v>
      </c>
      <c r="B97" s="8" t="s">
        <v>164</v>
      </c>
      <c r="C97" s="2"/>
      <c r="D97" s="2"/>
      <c r="E97" s="2"/>
      <c r="F97" s="2"/>
      <c r="G97" s="2"/>
      <c r="H97" s="1">
        <f t="shared" si="7"/>
        <v>0</v>
      </c>
      <c r="I97" s="74">
        <f t="shared" si="8"/>
        <v>0</v>
      </c>
      <c r="J97" s="76"/>
    </row>
    <row r="98" spans="1:10" ht="15.75" x14ac:dyDescent="0.25">
      <c r="A98" s="32" t="s">
        <v>157</v>
      </c>
      <c r="B98" s="5" t="s">
        <v>166</v>
      </c>
      <c r="C98" s="1"/>
      <c r="D98" s="1"/>
      <c r="E98" s="1"/>
      <c r="F98" s="1"/>
      <c r="G98" s="1"/>
      <c r="H98" s="1">
        <f t="shared" si="7"/>
        <v>0</v>
      </c>
      <c r="I98" s="74">
        <f t="shared" si="8"/>
        <v>0</v>
      </c>
      <c r="J98" s="75"/>
    </row>
    <row r="99" spans="1:10" ht="15.75" x14ac:dyDescent="0.25">
      <c r="A99" s="32" t="s">
        <v>159</v>
      </c>
      <c r="B99" s="5" t="s">
        <v>160</v>
      </c>
      <c r="C99" s="1"/>
      <c r="D99" s="1"/>
      <c r="E99" s="1"/>
      <c r="F99" s="1"/>
      <c r="G99" s="1"/>
      <c r="H99" s="1">
        <f t="shared" si="7"/>
        <v>0</v>
      </c>
      <c r="I99" s="74">
        <f t="shared" si="8"/>
        <v>0</v>
      </c>
      <c r="J99" s="75"/>
    </row>
    <row r="100" spans="1:10" ht="15.75" x14ac:dyDescent="0.25">
      <c r="A100" s="11" t="s">
        <v>161</v>
      </c>
      <c r="B100" s="8" t="s">
        <v>151</v>
      </c>
      <c r="C100" s="2"/>
      <c r="D100" s="2"/>
      <c r="E100" s="2"/>
      <c r="F100" s="2"/>
      <c r="G100" s="2"/>
      <c r="H100" s="1">
        <f t="shared" si="7"/>
        <v>0</v>
      </c>
      <c r="I100" s="74">
        <f t="shared" si="8"/>
        <v>0</v>
      </c>
      <c r="J100" s="76"/>
    </row>
    <row r="101" spans="1:10" ht="15.75" x14ac:dyDescent="0.25">
      <c r="A101" s="32" t="s">
        <v>162</v>
      </c>
      <c r="B101" s="5" t="s">
        <v>163</v>
      </c>
      <c r="C101" s="1"/>
      <c r="D101" s="1"/>
      <c r="E101" s="1"/>
      <c r="F101" s="1"/>
      <c r="G101" s="1"/>
      <c r="H101" s="1">
        <f t="shared" si="7"/>
        <v>0</v>
      </c>
      <c r="I101" s="74">
        <f t="shared" si="8"/>
        <v>0</v>
      </c>
      <c r="J101" s="75"/>
    </row>
    <row r="102" spans="1:10" ht="15.75" x14ac:dyDescent="0.25">
      <c r="A102" s="11" t="s">
        <v>165</v>
      </c>
      <c r="B102" s="8" t="s">
        <v>174</v>
      </c>
      <c r="C102" s="2"/>
      <c r="D102" s="2"/>
      <c r="E102" s="2"/>
      <c r="F102" s="2"/>
      <c r="G102" s="2"/>
      <c r="H102" s="1">
        <f t="shared" si="7"/>
        <v>0</v>
      </c>
      <c r="I102" s="74">
        <f t="shared" si="8"/>
        <v>0</v>
      </c>
      <c r="J102" s="76"/>
    </row>
    <row r="103" spans="1:10" ht="15.75" x14ac:dyDescent="0.25">
      <c r="A103" s="32" t="s">
        <v>167</v>
      </c>
      <c r="B103" s="5" t="s">
        <v>168</v>
      </c>
      <c r="C103" s="1"/>
      <c r="D103" s="1"/>
      <c r="E103" s="1"/>
      <c r="F103" s="1"/>
      <c r="G103" s="1"/>
      <c r="H103" s="1">
        <f t="shared" si="7"/>
        <v>0</v>
      </c>
      <c r="I103" s="74">
        <f t="shared" si="8"/>
        <v>0</v>
      </c>
      <c r="J103" s="75"/>
    </row>
    <row r="104" spans="1:10" ht="15.75" x14ac:dyDescent="0.25">
      <c r="A104" s="11" t="s">
        <v>169</v>
      </c>
      <c r="B104" s="8" t="s">
        <v>146</v>
      </c>
      <c r="C104" s="2"/>
      <c r="D104" s="2"/>
      <c r="E104" s="2"/>
      <c r="F104" s="2"/>
      <c r="G104" s="2"/>
      <c r="H104" s="1">
        <f t="shared" si="7"/>
        <v>0</v>
      </c>
      <c r="I104" s="74">
        <f t="shared" si="8"/>
        <v>0</v>
      </c>
      <c r="J104" s="76"/>
    </row>
    <row r="105" spans="1:10" ht="15.75" x14ac:dyDescent="0.25">
      <c r="A105" s="34" t="s">
        <v>170</v>
      </c>
      <c r="B105" s="7" t="s">
        <v>171</v>
      </c>
      <c r="C105" s="1"/>
      <c r="D105" s="1"/>
      <c r="E105" s="1"/>
      <c r="F105" s="1"/>
      <c r="G105" s="1"/>
      <c r="H105" s="1">
        <f t="shared" si="7"/>
        <v>0</v>
      </c>
      <c r="I105" s="74">
        <f t="shared" si="8"/>
        <v>0</v>
      </c>
      <c r="J105" s="75"/>
    </row>
    <row r="106" spans="1:10" ht="15.75" x14ac:dyDescent="0.25">
      <c r="A106" s="11" t="s">
        <v>172</v>
      </c>
      <c r="B106" s="8" t="s">
        <v>173</v>
      </c>
      <c r="C106" s="2"/>
      <c r="D106" s="2"/>
      <c r="E106" s="2"/>
      <c r="F106" s="2"/>
      <c r="G106" s="2"/>
      <c r="H106" s="1">
        <f t="shared" si="7"/>
        <v>0</v>
      </c>
      <c r="I106" s="74">
        <f t="shared" si="8"/>
        <v>0</v>
      </c>
      <c r="J106" s="76"/>
    </row>
    <row r="107" spans="1:10" ht="15.75" x14ac:dyDescent="0.25">
      <c r="A107" s="11" t="s">
        <v>175</v>
      </c>
      <c r="B107" s="8" t="s">
        <v>180</v>
      </c>
      <c r="C107" s="2"/>
      <c r="D107" s="2"/>
      <c r="E107" s="2"/>
      <c r="F107" s="2"/>
      <c r="G107" s="2"/>
      <c r="H107" s="1">
        <f t="shared" si="7"/>
        <v>0</v>
      </c>
      <c r="I107" s="74">
        <f t="shared" si="8"/>
        <v>0</v>
      </c>
      <c r="J107" s="76"/>
    </row>
    <row r="108" spans="1:10" ht="15.75" x14ac:dyDescent="0.25">
      <c r="A108" s="34" t="s">
        <v>176</v>
      </c>
      <c r="B108" s="7" t="s">
        <v>149</v>
      </c>
      <c r="C108" s="1"/>
      <c r="D108" s="1"/>
      <c r="E108" s="1"/>
      <c r="F108" s="1"/>
      <c r="G108" s="1"/>
      <c r="H108" s="1">
        <f t="shared" si="7"/>
        <v>0</v>
      </c>
      <c r="I108" s="74">
        <f t="shared" si="8"/>
        <v>0</v>
      </c>
      <c r="J108" s="75"/>
    </row>
    <row r="109" spans="1:10" ht="15.75" x14ac:dyDescent="0.25">
      <c r="A109" s="11" t="s">
        <v>177</v>
      </c>
      <c r="B109" s="8" t="s">
        <v>140</v>
      </c>
      <c r="C109" s="2"/>
      <c r="D109" s="2"/>
      <c r="E109" s="2"/>
      <c r="F109" s="2"/>
      <c r="G109" s="2"/>
      <c r="H109" s="1">
        <f t="shared" si="7"/>
        <v>0</v>
      </c>
      <c r="I109" s="74">
        <f t="shared" si="8"/>
        <v>0</v>
      </c>
      <c r="J109" s="76"/>
    </row>
    <row r="110" spans="1:10" ht="15.75" x14ac:dyDescent="0.25">
      <c r="A110" s="11" t="s">
        <v>178</v>
      </c>
      <c r="B110" s="8" t="s">
        <v>143</v>
      </c>
      <c r="C110" s="2"/>
      <c r="D110" s="2"/>
      <c r="E110" s="2"/>
      <c r="F110" s="2"/>
      <c r="G110" s="2"/>
      <c r="H110" s="1">
        <f t="shared" si="7"/>
        <v>0</v>
      </c>
      <c r="I110" s="74">
        <f t="shared" si="8"/>
        <v>0</v>
      </c>
      <c r="J110" s="76"/>
    </row>
    <row r="111" spans="1:10" ht="15.75" x14ac:dyDescent="0.25">
      <c r="A111" s="11" t="s">
        <v>179</v>
      </c>
      <c r="B111" s="8" t="s">
        <v>145</v>
      </c>
      <c r="C111" s="2"/>
      <c r="D111" s="2"/>
      <c r="E111" s="2"/>
      <c r="F111" s="2"/>
      <c r="G111" s="2"/>
      <c r="H111" s="1">
        <f t="shared" si="7"/>
        <v>0</v>
      </c>
      <c r="I111" s="74">
        <f t="shared" si="8"/>
        <v>0</v>
      </c>
      <c r="J111" s="76"/>
    </row>
    <row r="112" spans="1:10" ht="15.75" x14ac:dyDescent="0.25">
      <c r="A112" s="112" t="s">
        <v>184</v>
      </c>
      <c r="B112" s="113"/>
      <c r="C112" s="1">
        <f>C113+C114</f>
        <v>9292000</v>
      </c>
      <c r="D112" s="1">
        <f t="shared" ref="D112:H112" si="9">D10</f>
        <v>0</v>
      </c>
      <c r="E112" s="1">
        <f t="shared" si="9"/>
        <v>0</v>
      </c>
      <c r="F112" s="1">
        <f t="shared" si="9"/>
        <v>6205959</v>
      </c>
      <c r="G112" s="1">
        <f t="shared" si="9"/>
        <v>4310112</v>
      </c>
      <c r="H112" s="1">
        <f t="shared" si="9"/>
        <v>10516071</v>
      </c>
      <c r="I112" s="74">
        <f t="shared" si="8"/>
        <v>1224071</v>
      </c>
      <c r="J112" s="1"/>
    </row>
    <row r="113" spans="1:10" ht="15.75" x14ac:dyDescent="0.25">
      <c r="A113" s="112" t="s">
        <v>221</v>
      </c>
      <c r="B113" s="113"/>
      <c r="C113" s="1">
        <f>C11</f>
        <v>4470000</v>
      </c>
      <c r="D113" s="1">
        <f t="shared" ref="D113:H113" si="10">D11</f>
        <v>0</v>
      </c>
      <c r="E113" s="1">
        <f t="shared" si="10"/>
        <v>0</v>
      </c>
      <c r="F113" s="1">
        <f t="shared" si="10"/>
        <v>3023680</v>
      </c>
      <c r="G113" s="1">
        <f t="shared" si="10"/>
        <v>2116960</v>
      </c>
      <c r="H113" s="1">
        <f t="shared" si="10"/>
        <v>5140640</v>
      </c>
      <c r="I113" s="74">
        <f t="shared" si="8"/>
        <v>670640</v>
      </c>
      <c r="J113" s="1"/>
    </row>
    <row r="114" spans="1:10" ht="15.75" x14ac:dyDescent="0.25">
      <c r="A114" s="112" t="s">
        <v>222</v>
      </c>
      <c r="B114" s="113"/>
      <c r="C114" s="81">
        <f>C20</f>
        <v>4822000</v>
      </c>
      <c r="D114" s="81">
        <f t="shared" ref="D114:H114" si="11">D20</f>
        <v>0</v>
      </c>
      <c r="E114" s="81">
        <f t="shared" si="11"/>
        <v>0</v>
      </c>
      <c r="F114" s="81">
        <f t="shared" si="11"/>
        <v>3182279</v>
      </c>
      <c r="G114" s="81">
        <f t="shared" si="11"/>
        <v>2193152</v>
      </c>
      <c r="H114" s="81">
        <f t="shared" si="11"/>
        <v>5375431</v>
      </c>
      <c r="I114" s="81">
        <f>J20</f>
        <v>553431</v>
      </c>
      <c r="J114" s="81"/>
    </row>
  </sheetData>
  <mergeCells count="6">
    <mergeCell ref="A112:B112"/>
    <mergeCell ref="A113:B113"/>
    <mergeCell ref="A114:B114"/>
    <mergeCell ref="A1:J1"/>
    <mergeCell ref="A2:J2"/>
    <mergeCell ref="C3:H3"/>
  </mergeCells>
  <printOptions horizontalCentered="1"/>
  <pageMargins left="0.2" right="0.19685039370078741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workbookViewId="0">
      <selection activeCell="S19" sqref="S19"/>
    </sheetView>
  </sheetViews>
  <sheetFormatPr defaultRowHeight="12.75" x14ac:dyDescent="0.2"/>
  <cols>
    <col min="1" max="1" width="4" style="15" customWidth="1"/>
    <col min="2" max="2" width="12" style="15" customWidth="1"/>
    <col min="3" max="3" width="9.5703125" style="15" customWidth="1"/>
    <col min="4" max="4" width="4" style="15" bestFit="1" customWidth="1"/>
    <col min="5" max="5" width="7.28515625" style="15" bestFit="1" customWidth="1"/>
    <col min="6" max="6" width="9" style="15" bestFit="1" customWidth="1"/>
    <col min="7" max="7" width="3" style="15" bestFit="1" customWidth="1"/>
    <col min="8" max="9" width="7.85546875" style="15" bestFit="1" customWidth="1"/>
    <col min="10" max="10" width="8.140625" style="15" bestFit="1" customWidth="1"/>
    <col min="11" max="11" width="5.7109375" style="15" customWidth="1"/>
    <col min="12" max="12" width="7" style="15" bestFit="1" customWidth="1"/>
    <col min="13" max="13" width="8.140625" style="15" bestFit="1" customWidth="1"/>
    <col min="14" max="14" width="8.7109375" style="15" customWidth="1"/>
    <col min="15" max="15" width="8.140625" style="15" bestFit="1" customWidth="1"/>
    <col min="16" max="16" width="8.7109375" style="15" customWidth="1"/>
    <col min="17" max="19" width="8.140625" style="15" bestFit="1" customWidth="1"/>
    <col min="20" max="20" width="8" style="15" bestFit="1" customWidth="1"/>
    <col min="21" max="21" width="6.7109375" style="15" bestFit="1" customWidth="1"/>
    <col min="22" max="16384" width="9.140625" style="15"/>
  </cols>
  <sheetData>
    <row r="1" spans="1:20" ht="24.75" x14ac:dyDescent="0.2">
      <c r="A1" s="117" t="s">
        <v>197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</row>
    <row r="2" spans="1:20" ht="18" x14ac:dyDescent="0.2">
      <c r="A2" s="118" t="s">
        <v>223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</row>
    <row r="3" spans="1:20" ht="18" customHeight="1" x14ac:dyDescent="0.2">
      <c r="A3" s="18"/>
      <c r="B3" s="19"/>
      <c r="C3" s="18"/>
      <c r="D3" s="119"/>
      <c r="E3" s="119"/>
      <c r="F3" s="119"/>
      <c r="G3" s="119"/>
      <c r="H3" s="119"/>
      <c r="I3" s="120"/>
      <c r="J3" s="120"/>
      <c r="K3" s="120"/>
      <c r="L3" s="18"/>
      <c r="M3" s="18"/>
      <c r="N3" s="18"/>
      <c r="O3" s="18"/>
      <c r="P3" s="18"/>
      <c r="Q3" s="18"/>
      <c r="R3" s="18"/>
      <c r="S3" s="18"/>
      <c r="T3" s="18"/>
    </row>
    <row r="4" spans="1:20" x14ac:dyDescent="0.2">
      <c r="A4" s="122" t="s">
        <v>186</v>
      </c>
      <c r="B4" s="122" t="s">
        <v>187</v>
      </c>
      <c r="C4" s="122" t="s">
        <v>188</v>
      </c>
      <c r="D4" s="122" t="s">
        <v>189</v>
      </c>
      <c r="E4" s="16" t="s">
        <v>7</v>
      </c>
      <c r="F4" s="16" t="s">
        <v>16</v>
      </c>
      <c r="G4" s="16"/>
      <c r="H4" s="16" t="s">
        <v>26</v>
      </c>
      <c r="I4" s="16" t="s">
        <v>28</v>
      </c>
      <c r="J4" s="16" t="s">
        <v>32</v>
      </c>
      <c r="K4" s="16" t="s">
        <v>36</v>
      </c>
      <c r="L4" s="16" t="s">
        <v>37</v>
      </c>
      <c r="M4" s="16" t="s">
        <v>39</v>
      </c>
      <c r="N4" s="16" t="s">
        <v>224</v>
      </c>
      <c r="O4" s="16" t="s">
        <v>225</v>
      </c>
      <c r="P4" s="16" t="s">
        <v>226</v>
      </c>
      <c r="Q4" s="16" t="s">
        <v>227</v>
      </c>
      <c r="R4" s="16" t="s">
        <v>228</v>
      </c>
      <c r="S4" s="16" t="s">
        <v>229</v>
      </c>
      <c r="T4" s="16" t="s">
        <v>1</v>
      </c>
    </row>
    <row r="5" spans="1:20" ht="36.75" customHeight="1" x14ac:dyDescent="0.2">
      <c r="A5" s="123"/>
      <c r="B5" s="123"/>
      <c r="C5" s="123"/>
      <c r="D5" s="123"/>
      <c r="E5" s="58" t="s">
        <v>190</v>
      </c>
      <c r="F5" s="58" t="s">
        <v>196</v>
      </c>
      <c r="G5" s="58" t="s">
        <v>209</v>
      </c>
      <c r="H5" s="58" t="s">
        <v>191</v>
      </c>
      <c r="I5" s="58" t="s">
        <v>192</v>
      </c>
      <c r="J5" s="58" t="s">
        <v>193</v>
      </c>
      <c r="K5" s="58" t="s">
        <v>210</v>
      </c>
      <c r="L5" s="58" t="s">
        <v>194</v>
      </c>
      <c r="M5" s="58" t="s">
        <v>40</v>
      </c>
      <c r="N5" s="58" t="s">
        <v>230</v>
      </c>
      <c r="O5" s="58" t="s">
        <v>231</v>
      </c>
      <c r="P5" s="58" t="s">
        <v>232</v>
      </c>
      <c r="Q5" s="58" t="s">
        <v>233</v>
      </c>
      <c r="R5" s="58" t="s">
        <v>234</v>
      </c>
      <c r="S5" s="58" t="s">
        <v>235</v>
      </c>
      <c r="T5" s="57" t="s">
        <v>208</v>
      </c>
    </row>
    <row r="6" spans="1:20" s="68" customFormat="1" ht="30" customHeight="1" x14ac:dyDescent="0.2">
      <c r="A6" s="65">
        <v>1</v>
      </c>
      <c r="B6" s="109" t="s">
        <v>255</v>
      </c>
      <c r="C6" s="109" t="s">
        <v>259</v>
      </c>
      <c r="D6" s="82">
        <v>16</v>
      </c>
      <c r="E6" s="66">
        <f>55190*4</f>
        <v>220760</v>
      </c>
      <c r="F6" s="66"/>
      <c r="G6" s="66"/>
      <c r="H6" s="67">
        <f>2727*4</f>
        <v>10908</v>
      </c>
      <c r="I6" s="66">
        <f>5000*4</f>
        <v>20000</v>
      </c>
      <c r="J6" s="66"/>
      <c r="K6" s="66"/>
      <c r="L6" s="66">
        <v>6000</v>
      </c>
      <c r="M6" s="66">
        <f>3105*4</f>
        <v>12420</v>
      </c>
      <c r="N6" s="66">
        <f>4728*4</f>
        <v>18912</v>
      </c>
      <c r="O6" s="66">
        <f>4660*4</f>
        <v>18640</v>
      </c>
      <c r="P6" s="66">
        <f>O6</f>
        <v>18640</v>
      </c>
      <c r="Q6" s="66">
        <f>16493*4</f>
        <v>65972</v>
      </c>
      <c r="R6" s="66">
        <f>13797*4</f>
        <v>55188</v>
      </c>
      <c r="S6" s="66">
        <f>5519*4</f>
        <v>22076</v>
      </c>
      <c r="T6" s="66">
        <f t="shared" ref="T6:T20" si="0">SUM(E6:S6)</f>
        <v>469516</v>
      </c>
    </row>
    <row r="7" spans="1:20" s="68" customFormat="1" ht="30" customHeight="1" x14ac:dyDescent="0.2">
      <c r="A7" s="65">
        <v>2</v>
      </c>
      <c r="B7" s="110" t="s">
        <v>262</v>
      </c>
      <c r="C7" s="111" t="s">
        <v>265</v>
      </c>
      <c r="D7" s="82">
        <v>15</v>
      </c>
      <c r="E7" s="66"/>
      <c r="F7" s="83">
        <f>79360*4</f>
        <v>317440</v>
      </c>
      <c r="G7" s="66"/>
      <c r="H7" s="67">
        <f t="shared" ref="H7:H12" si="1">2349*4</f>
        <v>9396</v>
      </c>
      <c r="I7" s="66">
        <f t="shared" ref="I7:I13" si="2">2856*4</f>
        <v>11424</v>
      </c>
      <c r="J7" s="66"/>
      <c r="K7" s="66"/>
      <c r="L7" s="66">
        <v>6000</v>
      </c>
      <c r="M7" s="66"/>
      <c r="N7" s="66">
        <f>4030*4</f>
        <v>16120</v>
      </c>
      <c r="O7" s="66">
        <f>7206*4</f>
        <v>28824</v>
      </c>
      <c r="P7" s="66">
        <f>7206*4</f>
        <v>28824</v>
      </c>
      <c r="Q7" s="66">
        <f>25697*4</f>
        <v>102788</v>
      </c>
      <c r="R7" s="66">
        <f>19840*4</f>
        <v>79360</v>
      </c>
      <c r="S7" s="66">
        <f>7936*4</f>
        <v>31744</v>
      </c>
      <c r="T7" s="66">
        <f t="shared" si="0"/>
        <v>631920</v>
      </c>
    </row>
    <row r="8" spans="1:20" s="68" customFormat="1" ht="30" customHeight="1" x14ac:dyDescent="0.2">
      <c r="A8" s="65">
        <v>3</v>
      </c>
      <c r="B8" s="110" t="s">
        <v>263</v>
      </c>
      <c r="C8" s="111" t="s">
        <v>266</v>
      </c>
      <c r="D8" s="82">
        <v>15</v>
      </c>
      <c r="E8" s="66"/>
      <c r="F8" s="83">
        <f>73420*4</f>
        <v>293680</v>
      </c>
      <c r="G8" s="66"/>
      <c r="H8" s="67">
        <f t="shared" si="1"/>
        <v>9396</v>
      </c>
      <c r="I8" s="66">
        <f t="shared" si="2"/>
        <v>11424</v>
      </c>
      <c r="J8" s="66"/>
      <c r="K8" s="66">
        <f>400*4</f>
        <v>1600</v>
      </c>
      <c r="L8" s="66">
        <v>6000</v>
      </c>
      <c r="M8" s="66"/>
      <c r="N8" s="66">
        <f>4030*4</f>
        <v>16120</v>
      </c>
      <c r="O8" s="66">
        <f>6607*4</f>
        <v>26428</v>
      </c>
      <c r="P8" s="66">
        <v>26428</v>
      </c>
      <c r="Q8" s="66">
        <f>23618*4</f>
        <v>94472</v>
      </c>
      <c r="R8" s="66">
        <f>18355*4</f>
        <v>73420</v>
      </c>
      <c r="S8" s="66">
        <f>7342*4</f>
        <v>29368</v>
      </c>
      <c r="T8" s="66">
        <f t="shared" si="0"/>
        <v>588336</v>
      </c>
    </row>
    <row r="9" spans="1:20" s="68" customFormat="1" ht="30" customHeight="1" x14ac:dyDescent="0.2">
      <c r="A9" s="65">
        <v>4</v>
      </c>
      <c r="B9" s="110" t="s">
        <v>264</v>
      </c>
      <c r="C9" s="111" t="s">
        <v>266</v>
      </c>
      <c r="D9" s="82">
        <v>15</v>
      </c>
      <c r="E9" s="66"/>
      <c r="F9" s="83">
        <f>27880*4</f>
        <v>111520</v>
      </c>
      <c r="G9" s="66"/>
      <c r="H9" s="67">
        <f t="shared" si="1"/>
        <v>9396</v>
      </c>
      <c r="I9" s="66">
        <f t="shared" si="2"/>
        <v>11424</v>
      </c>
      <c r="J9" s="66"/>
      <c r="K9" s="66"/>
      <c r="L9" s="66">
        <v>6000</v>
      </c>
      <c r="M9" s="66"/>
      <c r="N9" s="89">
        <v>4030</v>
      </c>
      <c r="O9" s="89">
        <v>2617</v>
      </c>
      <c r="P9" s="89">
        <v>2617</v>
      </c>
      <c r="Q9" s="89">
        <v>9758</v>
      </c>
      <c r="R9" s="89">
        <v>7960</v>
      </c>
      <c r="S9" s="86">
        <v>7342</v>
      </c>
      <c r="T9" s="66">
        <f t="shared" si="0"/>
        <v>172664</v>
      </c>
    </row>
    <row r="10" spans="1:20" s="68" customFormat="1" ht="30" customHeight="1" x14ac:dyDescent="0.2">
      <c r="A10" s="65">
        <v>5</v>
      </c>
      <c r="B10" s="110" t="s">
        <v>271</v>
      </c>
      <c r="C10" s="111" t="s">
        <v>267</v>
      </c>
      <c r="D10" s="82">
        <v>15</v>
      </c>
      <c r="E10" s="66"/>
      <c r="F10" s="83">
        <f>67480*4</f>
        <v>269920</v>
      </c>
      <c r="G10" s="66"/>
      <c r="H10" s="67">
        <f t="shared" si="1"/>
        <v>9396</v>
      </c>
      <c r="I10" s="66">
        <f t="shared" si="2"/>
        <v>11424</v>
      </c>
      <c r="J10" s="66"/>
      <c r="K10" s="66"/>
      <c r="L10" s="66">
        <v>6000</v>
      </c>
      <c r="M10" s="66"/>
      <c r="N10" s="66">
        <f>4030*4</f>
        <v>16120</v>
      </c>
      <c r="O10" s="66">
        <f>6009*4</f>
        <v>24036</v>
      </c>
      <c r="P10" s="66">
        <f>6009*4</f>
        <v>24036</v>
      </c>
      <c r="Q10" s="66">
        <f>21359*4</f>
        <v>85436</v>
      </c>
      <c r="R10" s="66">
        <f>16870*4</f>
        <v>67480</v>
      </c>
      <c r="S10" s="66">
        <f>6748*4</f>
        <v>26992</v>
      </c>
      <c r="T10" s="66">
        <f t="shared" si="0"/>
        <v>540840</v>
      </c>
    </row>
    <row r="11" spans="1:20" s="68" customFormat="1" ht="30" customHeight="1" x14ac:dyDescent="0.2">
      <c r="A11" s="65">
        <v>6</v>
      </c>
      <c r="B11" s="110" t="s">
        <v>256</v>
      </c>
      <c r="C11" s="111" t="s">
        <v>268</v>
      </c>
      <c r="D11" s="82">
        <v>15</v>
      </c>
      <c r="E11" s="66"/>
      <c r="F11" s="83">
        <f>43720*4</f>
        <v>174880</v>
      </c>
      <c r="G11" s="66"/>
      <c r="H11" s="67">
        <f t="shared" si="1"/>
        <v>9396</v>
      </c>
      <c r="I11" s="66">
        <f t="shared" si="2"/>
        <v>11424</v>
      </c>
      <c r="J11" s="66"/>
      <c r="K11" s="66"/>
      <c r="L11" s="66">
        <v>6000</v>
      </c>
      <c r="M11" s="66">
        <f>3160*4</f>
        <v>12640</v>
      </c>
      <c r="N11" s="66">
        <f>4030*4</f>
        <v>16120</v>
      </c>
      <c r="O11" s="66">
        <f>3615*4</f>
        <v>14460</v>
      </c>
      <c r="P11" s="66">
        <f>3615*4</f>
        <v>14460</v>
      </c>
      <c r="Q11" s="66">
        <f>13223*4</f>
        <v>52892</v>
      </c>
      <c r="R11" s="66">
        <f>10930*4</f>
        <v>43720</v>
      </c>
      <c r="S11" s="66">
        <f>4372*4</f>
        <v>17488</v>
      </c>
      <c r="T11" s="66">
        <f t="shared" si="0"/>
        <v>373480</v>
      </c>
    </row>
    <row r="12" spans="1:20" s="68" customFormat="1" ht="30" customHeight="1" x14ac:dyDescent="0.2">
      <c r="A12" s="65">
        <v>7</v>
      </c>
      <c r="B12" s="110" t="s">
        <v>264</v>
      </c>
      <c r="C12" s="111" t="s">
        <v>269</v>
      </c>
      <c r="D12" s="82">
        <v>15</v>
      </c>
      <c r="E12" s="66"/>
      <c r="F12" s="83">
        <f>27880*4</f>
        <v>111520</v>
      </c>
      <c r="G12" s="66"/>
      <c r="H12" s="67">
        <f t="shared" si="1"/>
        <v>9396</v>
      </c>
      <c r="I12" s="66">
        <f t="shared" si="2"/>
        <v>11424</v>
      </c>
      <c r="J12" s="66"/>
      <c r="K12" s="66"/>
      <c r="L12" s="66">
        <v>6000</v>
      </c>
      <c r="M12" s="66"/>
      <c r="N12" s="89">
        <v>4030</v>
      </c>
      <c r="O12" s="89">
        <v>2617</v>
      </c>
      <c r="P12" s="89">
        <v>2617</v>
      </c>
      <c r="Q12" s="89">
        <v>9758</v>
      </c>
      <c r="R12" s="89">
        <v>7960</v>
      </c>
      <c r="S12" s="86">
        <v>7342</v>
      </c>
      <c r="T12" s="66">
        <f t="shared" si="0"/>
        <v>172664</v>
      </c>
    </row>
    <row r="13" spans="1:20" s="68" customFormat="1" ht="30" customHeight="1" x14ac:dyDescent="0.2">
      <c r="A13" s="65">
        <v>8</v>
      </c>
      <c r="B13" s="110" t="s">
        <v>257</v>
      </c>
      <c r="C13" s="111" t="s">
        <v>260</v>
      </c>
      <c r="D13" s="82">
        <v>14</v>
      </c>
      <c r="E13" s="66"/>
      <c r="F13" s="83">
        <f>41670*4</f>
        <v>166680</v>
      </c>
      <c r="G13" s="66"/>
      <c r="H13" s="67">
        <f>2214*4</f>
        <v>8856</v>
      </c>
      <c r="I13" s="66">
        <f t="shared" si="2"/>
        <v>11424</v>
      </c>
      <c r="J13" s="66"/>
      <c r="K13" s="66"/>
      <c r="L13" s="66">
        <v>6000</v>
      </c>
      <c r="M13" s="66">
        <f>1150*4</f>
        <v>4600</v>
      </c>
      <c r="N13" s="66">
        <f>3795*4</f>
        <v>15180</v>
      </c>
      <c r="O13" s="66">
        <f>3505*4</f>
        <v>14020</v>
      </c>
      <c r="P13" s="66">
        <f>3505*4</f>
        <v>14020</v>
      </c>
      <c r="Q13" s="66">
        <f>12757*4</f>
        <v>51028</v>
      </c>
      <c r="R13" s="66">
        <f>10417*4</f>
        <v>41668</v>
      </c>
      <c r="S13" s="66">
        <f>4167*4</f>
        <v>16668</v>
      </c>
      <c r="T13" s="66">
        <f t="shared" si="0"/>
        <v>350144</v>
      </c>
    </row>
    <row r="14" spans="1:20" s="68" customFormat="1" ht="30" customHeight="1" x14ac:dyDescent="0.2">
      <c r="A14" s="65">
        <v>9</v>
      </c>
      <c r="B14" s="110" t="s">
        <v>264</v>
      </c>
      <c r="C14" s="111" t="s">
        <v>260</v>
      </c>
      <c r="D14" s="82">
        <v>14</v>
      </c>
      <c r="E14" s="66"/>
      <c r="F14" s="83">
        <f>26010*4</f>
        <v>104040</v>
      </c>
      <c r="G14" s="66"/>
      <c r="H14" s="88">
        <f>H16</f>
        <v>8856</v>
      </c>
      <c r="I14" s="88">
        <f t="shared" ref="I14:S14" si="3">I16</f>
        <v>11424</v>
      </c>
      <c r="J14" s="88">
        <f t="shared" si="3"/>
        <v>0</v>
      </c>
      <c r="K14" s="88">
        <f t="shared" si="3"/>
        <v>0</v>
      </c>
      <c r="L14" s="88">
        <f t="shared" si="3"/>
        <v>6000</v>
      </c>
      <c r="M14" s="88">
        <f t="shared" si="3"/>
        <v>0</v>
      </c>
      <c r="N14" s="88">
        <f t="shared" si="3"/>
        <v>3795</v>
      </c>
      <c r="O14" s="88">
        <f t="shared" si="3"/>
        <v>2452</v>
      </c>
      <c r="P14" s="88">
        <f t="shared" si="3"/>
        <v>2452</v>
      </c>
      <c r="Q14" s="88">
        <f t="shared" si="3"/>
        <v>9103</v>
      </c>
      <c r="R14" s="88">
        <f t="shared" si="3"/>
        <v>7372</v>
      </c>
      <c r="S14" s="88">
        <f t="shared" si="3"/>
        <v>2601</v>
      </c>
      <c r="T14" s="66">
        <f t="shared" si="0"/>
        <v>158095</v>
      </c>
    </row>
    <row r="15" spans="1:20" s="68" customFormat="1" ht="30" customHeight="1" x14ac:dyDescent="0.2">
      <c r="A15" s="65">
        <v>10</v>
      </c>
      <c r="B15" s="110" t="s">
        <v>264</v>
      </c>
      <c r="C15" s="111" t="s">
        <v>261</v>
      </c>
      <c r="D15" s="82">
        <v>14</v>
      </c>
      <c r="E15" s="66"/>
      <c r="F15" s="83">
        <f t="shared" ref="F15:F16" si="4">26010*4</f>
        <v>104040</v>
      </c>
      <c r="G15" s="66"/>
      <c r="H15" s="88">
        <f>H14</f>
        <v>8856</v>
      </c>
      <c r="I15" s="88">
        <f t="shared" ref="I15:S15" si="5">I14</f>
        <v>11424</v>
      </c>
      <c r="J15" s="88">
        <f t="shared" si="5"/>
        <v>0</v>
      </c>
      <c r="K15" s="88">
        <f t="shared" si="5"/>
        <v>0</v>
      </c>
      <c r="L15" s="88">
        <f t="shared" si="5"/>
        <v>6000</v>
      </c>
      <c r="M15" s="88">
        <f t="shared" si="5"/>
        <v>0</v>
      </c>
      <c r="N15" s="88">
        <f t="shared" si="5"/>
        <v>3795</v>
      </c>
      <c r="O15" s="88">
        <f t="shared" si="5"/>
        <v>2452</v>
      </c>
      <c r="P15" s="88">
        <f t="shared" si="5"/>
        <v>2452</v>
      </c>
      <c r="Q15" s="88">
        <f t="shared" si="5"/>
        <v>9103</v>
      </c>
      <c r="R15" s="88">
        <f t="shared" si="5"/>
        <v>7372</v>
      </c>
      <c r="S15" s="88">
        <f t="shared" si="5"/>
        <v>2601</v>
      </c>
      <c r="T15" s="66">
        <f t="shared" si="0"/>
        <v>158095</v>
      </c>
    </row>
    <row r="16" spans="1:20" s="68" customFormat="1" ht="30" customHeight="1" x14ac:dyDescent="0.2">
      <c r="A16" s="65">
        <v>11</v>
      </c>
      <c r="B16" s="110" t="s">
        <v>264</v>
      </c>
      <c r="C16" s="111" t="s">
        <v>261</v>
      </c>
      <c r="D16" s="82">
        <v>14</v>
      </c>
      <c r="E16" s="66"/>
      <c r="F16" s="83">
        <f t="shared" si="4"/>
        <v>104040</v>
      </c>
      <c r="G16" s="66"/>
      <c r="H16" s="85">
        <f>2214*4</f>
        <v>8856</v>
      </c>
      <c r="I16" s="85">
        <f>2856*4</f>
        <v>11424</v>
      </c>
      <c r="J16" s="87"/>
      <c r="K16" s="87"/>
      <c r="L16" s="85">
        <f>1500*4</f>
        <v>6000</v>
      </c>
      <c r="M16" s="87"/>
      <c r="N16" s="85">
        <v>3795</v>
      </c>
      <c r="O16" s="85">
        <v>2452</v>
      </c>
      <c r="P16" s="85">
        <v>2452</v>
      </c>
      <c r="Q16" s="85">
        <v>9103</v>
      </c>
      <c r="R16" s="85">
        <v>7372</v>
      </c>
      <c r="S16" s="86">
        <v>2601</v>
      </c>
      <c r="T16" s="66">
        <f t="shared" si="0"/>
        <v>158095</v>
      </c>
    </row>
    <row r="17" spans="1:20" s="68" customFormat="1" ht="30" customHeight="1" x14ac:dyDescent="0.2">
      <c r="A17" s="65">
        <v>12</v>
      </c>
      <c r="B17" s="110" t="s">
        <v>258</v>
      </c>
      <c r="C17" s="110" t="s">
        <v>270</v>
      </c>
      <c r="D17" s="82">
        <v>1</v>
      </c>
      <c r="E17" s="66"/>
      <c r="F17" s="83">
        <f>33170*4</f>
        <v>132680</v>
      </c>
      <c r="G17" s="66"/>
      <c r="H17" s="67">
        <f>1458*4</f>
        <v>5832</v>
      </c>
      <c r="I17" s="66">
        <f>1785*4</f>
        <v>7140</v>
      </c>
      <c r="J17" s="66">
        <v>3600</v>
      </c>
      <c r="K17" s="66"/>
      <c r="L17" s="66">
        <v>6000</v>
      </c>
      <c r="M17" s="66"/>
      <c r="N17" s="66">
        <f>2475*4</f>
        <v>9900</v>
      </c>
      <c r="O17" s="66">
        <f>3069*4</f>
        <v>12276</v>
      </c>
      <c r="P17" s="66">
        <f>3069*4</f>
        <v>12276</v>
      </c>
      <c r="Q17" s="66">
        <f>10916*4</f>
        <v>43664</v>
      </c>
      <c r="R17" s="66">
        <f>8292*4</f>
        <v>33168</v>
      </c>
      <c r="S17" s="66">
        <f>3317*43</f>
        <v>142631</v>
      </c>
      <c r="T17" s="66">
        <f t="shared" si="0"/>
        <v>409167</v>
      </c>
    </row>
    <row r="18" spans="1:20" s="68" customFormat="1" ht="30" customHeight="1" x14ac:dyDescent="0.2">
      <c r="A18" s="65">
        <v>13</v>
      </c>
      <c r="B18" s="110" t="s">
        <v>264</v>
      </c>
      <c r="C18" s="111" t="s">
        <v>270</v>
      </c>
      <c r="D18" s="82"/>
      <c r="E18" s="66"/>
      <c r="F18" s="83">
        <f>1440*4</f>
        <v>5760</v>
      </c>
      <c r="G18" s="66"/>
      <c r="H18" s="85">
        <f>1337*4</f>
        <v>5348</v>
      </c>
      <c r="I18" s="85">
        <f>1785*4</f>
        <v>7140</v>
      </c>
      <c r="J18" s="85"/>
      <c r="K18" s="85"/>
      <c r="L18" s="85">
        <v>6000</v>
      </c>
      <c r="M18" s="85"/>
      <c r="N18" s="85">
        <f>2475*4</f>
        <v>9900</v>
      </c>
      <c r="O18" s="85">
        <f>3069*4</f>
        <v>12276</v>
      </c>
      <c r="P18" s="85">
        <f>3069*4</f>
        <v>12276</v>
      </c>
      <c r="Q18" s="85">
        <f>4742*4</f>
        <v>18968</v>
      </c>
      <c r="R18" s="85">
        <f>10916*4</f>
        <v>43664</v>
      </c>
      <c r="S18" s="86">
        <f>1441*4</f>
        <v>5764</v>
      </c>
      <c r="T18" s="66">
        <f t="shared" si="0"/>
        <v>127096</v>
      </c>
    </row>
    <row r="19" spans="1:20" s="68" customFormat="1" ht="30" customHeight="1" x14ac:dyDescent="0.2">
      <c r="A19" s="124" t="s">
        <v>272</v>
      </c>
      <c r="B19" s="125"/>
      <c r="C19" s="126"/>
      <c r="D19" s="82"/>
      <c r="E19" s="66">
        <f>E6</f>
        <v>220760</v>
      </c>
      <c r="F19" s="83">
        <f>SUM(F7:F18)</f>
        <v>1896200</v>
      </c>
      <c r="G19" s="66"/>
      <c r="H19" s="85">
        <f>SUM(H6:H18)</f>
        <v>113888</v>
      </c>
      <c r="I19" s="85">
        <f t="shared" ref="I19:S19" si="6">SUM(I6:I18)</f>
        <v>148520</v>
      </c>
      <c r="J19" s="85">
        <f t="shared" si="6"/>
        <v>3600</v>
      </c>
      <c r="K19" s="85">
        <f t="shared" si="6"/>
        <v>1600</v>
      </c>
      <c r="L19" s="85">
        <f t="shared" si="6"/>
        <v>78000</v>
      </c>
      <c r="M19" s="85">
        <f t="shared" si="6"/>
        <v>29660</v>
      </c>
      <c r="N19" s="85">
        <f t="shared" si="6"/>
        <v>137817</v>
      </c>
      <c r="O19" s="85">
        <f t="shared" si="6"/>
        <v>163550</v>
      </c>
      <c r="P19" s="85">
        <f t="shared" si="6"/>
        <v>163550</v>
      </c>
      <c r="Q19" s="85">
        <f t="shared" si="6"/>
        <v>562045</v>
      </c>
      <c r="R19" s="85">
        <f t="shared" si="6"/>
        <v>475704</v>
      </c>
      <c r="S19" s="85">
        <f t="shared" si="6"/>
        <v>315218</v>
      </c>
      <c r="T19" s="90">
        <f t="shared" si="0"/>
        <v>4310112</v>
      </c>
    </row>
    <row r="20" spans="1:20" ht="30" customHeight="1" x14ac:dyDescent="0.2">
      <c r="A20" s="121" t="s">
        <v>273</v>
      </c>
      <c r="B20" s="121"/>
      <c r="C20" s="121"/>
      <c r="D20" s="37"/>
      <c r="E20" s="127">
        <f>E19+F19</f>
        <v>2116960</v>
      </c>
      <c r="F20" s="128"/>
      <c r="G20" s="69"/>
      <c r="H20" s="88">
        <f>H19</f>
        <v>113888</v>
      </c>
      <c r="I20" s="88">
        <f t="shared" ref="I20:S20" si="7">I19</f>
        <v>148520</v>
      </c>
      <c r="J20" s="88">
        <f t="shared" si="7"/>
        <v>3600</v>
      </c>
      <c r="K20" s="88">
        <f t="shared" si="7"/>
        <v>1600</v>
      </c>
      <c r="L20" s="88">
        <f t="shared" si="7"/>
        <v>78000</v>
      </c>
      <c r="M20" s="88">
        <f t="shared" si="7"/>
        <v>29660</v>
      </c>
      <c r="N20" s="88">
        <f t="shared" si="7"/>
        <v>137817</v>
      </c>
      <c r="O20" s="88">
        <f t="shared" si="7"/>
        <v>163550</v>
      </c>
      <c r="P20" s="88">
        <f t="shared" si="7"/>
        <v>163550</v>
      </c>
      <c r="Q20" s="88">
        <f t="shared" si="7"/>
        <v>562045</v>
      </c>
      <c r="R20" s="88">
        <f t="shared" si="7"/>
        <v>475704</v>
      </c>
      <c r="S20" s="88">
        <f t="shared" si="7"/>
        <v>315218</v>
      </c>
      <c r="T20" s="91">
        <f t="shared" si="0"/>
        <v>4310112</v>
      </c>
    </row>
    <row r="21" spans="1:20" ht="24.75" customHeight="1" x14ac:dyDescent="0.2">
      <c r="A21" s="70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</row>
    <row r="22" spans="1:20" ht="19.5" customHeight="1" x14ac:dyDescent="0.2">
      <c r="A22" s="70"/>
      <c r="B22" s="71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3" spans="1:20" x14ac:dyDescent="0.2">
      <c r="B23" s="72"/>
    </row>
  </sheetData>
  <mergeCells count="11">
    <mergeCell ref="A1:T1"/>
    <mergeCell ref="A2:T2"/>
    <mergeCell ref="D3:H3"/>
    <mergeCell ref="I3:K3"/>
    <mergeCell ref="A20:C20"/>
    <mergeCell ref="A4:A5"/>
    <mergeCell ref="B4:B5"/>
    <mergeCell ref="C4:C5"/>
    <mergeCell ref="D4:D5"/>
    <mergeCell ref="A19:C19"/>
    <mergeCell ref="E20:F20"/>
  </mergeCells>
  <printOptions horizontalCentered="1"/>
  <pageMargins left="0.16" right="0.16" top="0.39370078740157483" bottom="0.39370078740157483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topLeftCell="A13" workbookViewId="0">
      <selection activeCell="M6" sqref="M6"/>
    </sheetView>
  </sheetViews>
  <sheetFormatPr defaultColWidth="9.140625" defaultRowHeight="15" x14ac:dyDescent="0.25"/>
  <cols>
    <col min="1" max="1" width="8" style="20" customWidth="1"/>
    <col min="2" max="2" width="25.28515625" style="20" customWidth="1"/>
    <col min="3" max="3" width="11" style="20" bestFit="1" customWidth="1"/>
    <col min="4" max="11" width="10" style="20" bestFit="1" customWidth="1"/>
    <col min="12" max="13" width="11.140625" style="20" bestFit="1" customWidth="1"/>
    <col min="14" max="15" width="9.140625" style="20"/>
    <col min="16" max="16" width="9.7109375" style="20" bestFit="1" customWidth="1"/>
    <col min="17" max="17" width="10.5703125" style="20" bestFit="1" customWidth="1"/>
    <col min="18" max="16384" width="9.140625" style="20"/>
  </cols>
  <sheetData>
    <row r="1" spans="1:17" ht="21" x14ac:dyDescent="0.25">
      <c r="B1" s="134" t="s">
        <v>197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</row>
    <row r="2" spans="1:17" ht="18.75" x14ac:dyDescent="0.25">
      <c r="B2" s="135" t="s">
        <v>236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spans="1:17" ht="18.75" x14ac:dyDescent="0.25">
      <c r="B3" s="73" t="s">
        <v>238</v>
      </c>
      <c r="C3" s="22"/>
      <c r="D3" s="23"/>
      <c r="E3" s="23"/>
      <c r="F3" s="23"/>
      <c r="I3" s="23"/>
      <c r="J3" s="23"/>
      <c r="K3" s="23"/>
      <c r="L3" s="23"/>
    </row>
    <row r="4" spans="1:17" ht="18.75" customHeight="1" x14ac:dyDescent="0.25">
      <c r="A4" s="130" t="s">
        <v>0</v>
      </c>
      <c r="B4" s="136" t="s">
        <v>182</v>
      </c>
      <c r="C4" s="129" t="s">
        <v>237</v>
      </c>
      <c r="D4" s="138" t="s">
        <v>239</v>
      </c>
      <c r="E4" s="138"/>
      <c r="F4" s="138"/>
      <c r="G4" s="138"/>
      <c r="H4" s="138"/>
      <c r="I4" s="138"/>
      <c r="J4" s="138"/>
      <c r="K4" s="138"/>
      <c r="L4" s="138"/>
      <c r="M4" s="129" t="s">
        <v>198</v>
      </c>
    </row>
    <row r="5" spans="1:17" ht="20.25" customHeight="1" x14ac:dyDescent="0.25">
      <c r="A5" s="131"/>
      <c r="B5" s="137"/>
      <c r="C5" s="129"/>
      <c r="D5" s="29">
        <v>45839</v>
      </c>
      <c r="E5" s="29">
        <v>45870</v>
      </c>
      <c r="F5" s="29">
        <v>45901</v>
      </c>
      <c r="G5" s="30">
        <v>45931</v>
      </c>
      <c r="H5" s="21" t="s">
        <v>240</v>
      </c>
      <c r="I5" s="30">
        <v>45992</v>
      </c>
      <c r="J5" s="29">
        <v>46023</v>
      </c>
      <c r="K5" s="29">
        <v>46054</v>
      </c>
      <c r="L5" s="24" t="s">
        <v>199</v>
      </c>
      <c r="M5" s="129"/>
    </row>
    <row r="6" spans="1:17" ht="20.100000000000001" customHeight="1" x14ac:dyDescent="0.25">
      <c r="A6" s="45" t="s">
        <v>1</v>
      </c>
      <c r="B6" s="46" t="s">
        <v>2</v>
      </c>
      <c r="C6" s="56">
        <f>C7+C35</f>
        <v>9290000</v>
      </c>
      <c r="D6" s="56">
        <f t="shared" ref="D6" si="0">D7+D35</f>
        <v>645872</v>
      </c>
      <c r="E6" s="56">
        <f t="shared" ref="E6" si="1">E7+E35</f>
        <v>775733</v>
      </c>
      <c r="F6" s="56">
        <f t="shared" ref="F6" si="2">F7+F35</f>
        <v>790036</v>
      </c>
      <c r="G6" s="56">
        <f t="shared" ref="G6" si="3">G7+G35</f>
        <v>792157</v>
      </c>
      <c r="H6" s="56">
        <f t="shared" ref="H6" si="4">H7+H35</f>
        <v>792157</v>
      </c>
      <c r="I6" s="56">
        <f t="shared" ref="I6" si="5">I7+I35</f>
        <v>809140</v>
      </c>
      <c r="J6" s="56">
        <f t="shared" ref="J6" si="6">J7+J35</f>
        <v>809140</v>
      </c>
      <c r="K6" s="56">
        <f t="shared" ref="K6" si="7">K7+K35</f>
        <v>791724</v>
      </c>
      <c r="L6" s="56">
        <f>SUM(D6:K6)</f>
        <v>6205959</v>
      </c>
      <c r="M6" s="56">
        <f>C6-L6</f>
        <v>3084041</v>
      </c>
      <c r="Q6" s="106"/>
    </row>
    <row r="7" spans="1:17" ht="20.100000000000001" customHeight="1" x14ac:dyDescent="0.25">
      <c r="A7" s="47" t="s">
        <v>3</v>
      </c>
      <c r="B7" s="48" t="s">
        <v>4</v>
      </c>
      <c r="C7" s="56">
        <f>C16</f>
        <v>4470000</v>
      </c>
      <c r="D7" s="56">
        <f t="shared" ref="D7:K7" si="8">D16</f>
        <v>315930</v>
      </c>
      <c r="E7" s="56">
        <f t="shared" si="8"/>
        <v>381430</v>
      </c>
      <c r="F7" s="56">
        <f t="shared" si="8"/>
        <v>381430</v>
      </c>
      <c r="G7" s="56">
        <f t="shared" si="8"/>
        <v>381430</v>
      </c>
      <c r="H7" s="56">
        <f t="shared" si="8"/>
        <v>381430</v>
      </c>
      <c r="I7" s="56">
        <f t="shared" si="8"/>
        <v>394010</v>
      </c>
      <c r="J7" s="56">
        <f t="shared" si="8"/>
        <v>394010</v>
      </c>
      <c r="K7" s="56">
        <f t="shared" si="8"/>
        <v>394010</v>
      </c>
      <c r="L7" s="56">
        <f t="shared" ref="L7:L70" si="9">SUM(D7:K7)</f>
        <v>3023680</v>
      </c>
      <c r="M7" s="56">
        <f t="shared" ref="M7:M70" si="10">C7-L7</f>
        <v>1446320</v>
      </c>
    </row>
    <row r="8" spans="1:17" ht="20.100000000000001" customHeight="1" x14ac:dyDescent="0.25">
      <c r="A8" s="4" t="s">
        <v>5</v>
      </c>
      <c r="B8" s="49" t="s">
        <v>6</v>
      </c>
      <c r="C8" s="56">
        <f>C9</f>
        <v>624000</v>
      </c>
      <c r="D8" s="56">
        <f t="shared" ref="D8:K8" si="11">SUM(D9:D12)</f>
        <v>52930</v>
      </c>
      <c r="E8" s="56">
        <f t="shared" si="11"/>
        <v>52930</v>
      </c>
      <c r="F8" s="56">
        <f t="shared" si="11"/>
        <v>52930</v>
      </c>
      <c r="G8" s="56">
        <f t="shared" si="11"/>
        <v>52930</v>
      </c>
      <c r="H8" s="56">
        <f t="shared" si="11"/>
        <v>52930</v>
      </c>
      <c r="I8" s="56">
        <f t="shared" si="11"/>
        <v>55190</v>
      </c>
      <c r="J8" s="56">
        <f t="shared" si="11"/>
        <v>55190</v>
      </c>
      <c r="K8" s="56">
        <f t="shared" si="11"/>
        <v>55190</v>
      </c>
      <c r="L8" s="56">
        <f t="shared" si="9"/>
        <v>430220</v>
      </c>
      <c r="M8" s="56">
        <f t="shared" si="10"/>
        <v>193780</v>
      </c>
    </row>
    <row r="9" spans="1:17" ht="20.100000000000001" customHeight="1" x14ac:dyDescent="0.25">
      <c r="A9" s="92" t="s">
        <v>7</v>
      </c>
      <c r="B9" s="93" t="s">
        <v>274</v>
      </c>
      <c r="C9" s="104">
        <v>624000</v>
      </c>
      <c r="D9" s="104">
        <v>52930</v>
      </c>
      <c r="E9" s="104">
        <v>52930</v>
      </c>
      <c r="F9" s="104">
        <v>52930</v>
      </c>
      <c r="G9" s="104">
        <v>52930</v>
      </c>
      <c r="H9" s="104">
        <v>52930</v>
      </c>
      <c r="I9" s="104">
        <v>55190</v>
      </c>
      <c r="J9" s="104">
        <v>55190</v>
      </c>
      <c r="K9" s="104">
        <v>55190</v>
      </c>
      <c r="L9" s="56">
        <f t="shared" si="9"/>
        <v>430220</v>
      </c>
      <c r="M9" s="56">
        <f t="shared" si="10"/>
        <v>193780</v>
      </c>
    </row>
    <row r="10" spans="1:17" ht="20.100000000000001" customHeight="1" x14ac:dyDescent="0.25">
      <c r="A10" s="92" t="s">
        <v>9</v>
      </c>
      <c r="B10" s="93" t="s">
        <v>10</v>
      </c>
      <c r="C10" s="104"/>
      <c r="D10" s="104">
        <v>0</v>
      </c>
      <c r="E10" s="104">
        <v>0</v>
      </c>
      <c r="F10" s="104">
        <v>0</v>
      </c>
      <c r="G10" s="104">
        <v>0</v>
      </c>
      <c r="H10" s="104">
        <v>0</v>
      </c>
      <c r="I10" s="104">
        <v>0</v>
      </c>
      <c r="J10" s="104">
        <v>0</v>
      </c>
      <c r="K10" s="104">
        <v>0</v>
      </c>
      <c r="L10" s="56">
        <f t="shared" si="9"/>
        <v>0</v>
      </c>
      <c r="M10" s="56">
        <f t="shared" si="10"/>
        <v>0</v>
      </c>
    </row>
    <row r="11" spans="1:17" ht="20.100000000000001" customHeight="1" x14ac:dyDescent="0.25">
      <c r="A11" s="92" t="s">
        <v>11</v>
      </c>
      <c r="B11" s="93" t="s">
        <v>12</v>
      </c>
      <c r="C11" s="104"/>
      <c r="D11" s="104">
        <v>0</v>
      </c>
      <c r="E11" s="104">
        <v>0</v>
      </c>
      <c r="F11" s="104">
        <v>0</v>
      </c>
      <c r="G11" s="104">
        <v>0</v>
      </c>
      <c r="H11" s="104">
        <v>0</v>
      </c>
      <c r="I11" s="104">
        <v>0</v>
      </c>
      <c r="J11" s="104">
        <v>0</v>
      </c>
      <c r="K11" s="104">
        <v>0</v>
      </c>
      <c r="L11" s="56">
        <f t="shared" si="9"/>
        <v>0</v>
      </c>
      <c r="M11" s="56">
        <f t="shared" si="10"/>
        <v>0</v>
      </c>
    </row>
    <row r="12" spans="1:17" ht="20.100000000000001" customHeight="1" x14ac:dyDescent="0.25">
      <c r="A12" s="92" t="s">
        <v>275</v>
      </c>
      <c r="B12" s="93" t="s">
        <v>276</v>
      </c>
      <c r="C12" s="104"/>
      <c r="D12" s="104">
        <v>0</v>
      </c>
      <c r="E12" s="104">
        <v>0</v>
      </c>
      <c r="F12" s="104">
        <v>0</v>
      </c>
      <c r="G12" s="104">
        <v>0</v>
      </c>
      <c r="H12" s="104">
        <v>0</v>
      </c>
      <c r="I12" s="104">
        <v>0</v>
      </c>
      <c r="J12" s="104">
        <v>0</v>
      </c>
      <c r="K12" s="104">
        <v>0</v>
      </c>
      <c r="L12" s="56">
        <f t="shared" si="9"/>
        <v>0</v>
      </c>
      <c r="M12" s="56">
        <f t="shared" si="10"/>
        <v>0</v>
      </c>
    </row>
    <row r="13" spans="1:17" ht="20.100000000000001" customHeight="1" x14ac:dyDescent="0.25">
      <c r="A13" s="92" t="s">
        <v>16</v>
      </c>
      <c r="B13" s="93" t="s">
        <v>277</v>
      </c>
      <c r="C13" s="104">
        <v>3846000</v>
      </c>
      <c r="D13" s="104">
        <v>263000</v>
      </c>
      <c r="E13" s="104">
        <v>328500</v>
      </c>
      <c r="F13" s="104">
        <v>328500</v>
      </c>
      <c r="G13" s="104">
        <v>328500</v>
      </c>
      <c r="H13" s="104">
        <v>328500</v>
      </c>
      <c r="I13" s="104">
        <v>338820</v>
      </c>
      <c r="J13" s="104">
        <v>338820</v>
      </c>
      <c r="K13" s="104">
        <v>338820</v>
      </c>
      <c r="L13" s="56">
        <f t="shared" si="9"/>
        <v>2593460</v>
      </c>
      <c r="M13" s="56">
        <f t="shared" si="10"/>
        <v>1252540</v>
      </c>
    </row>
    <row r="14" spans="1:17" ht="20.100000000000001" customHeight="1" x14ac:dyDescent="0.25">
      <c r="A14" s="92" t="s">
        <v>18</v>
      </c>
      <c r="B14" s="93" t="s">
        <v>10</v>
      </c>
      <c r="C14" s="104"/>
      <c r="D14" s="104">
        <v>0</v>
      </c>
      <c r="E14" s="104">
        <v>0</v>
      </c>
      <c r="F14" s="104">
        <v>0</v>
      </c>
      <c r="G14" s="104">
        <v>0</v>
      </c>
      <c r="H14" s="104">
        <v>0</v>
      </c>
      <c r="I14" s="104">
        <v>0</v>
      </c>
      <c r="J14" s="104">
        <v>0</v>
      </c>
      <c r="K14" s="104">
        <v>0</v>
      </c>
      <c r="L14" s="56">
        <f t="shared" si="9"/>
        <v>0</v>
      </c>
      <c r="M14" s="56">
        <f t="shared" si="10"/>
        <v>0</v>
      </c>
    </row>
    <row r="15" spans="1:17" ht="20.100000000000001" customHeight="1" x14ac:dyDescent="0.25">
      <c r="A15" s="92" t="s">
        <v>278</v>
      </c>
      <c r="B15" s="93" t="s">
        <v>276</v>
      </c>
      <c r="C15" s="104"/>
      <c r="D15" s="104">
        <v>0</v>
      </c>
      <c r="E15" s="104">
        <v>0</v>
      </c>
      <c r="F15" s="104">
        <v>0</v>
      </c>
      <c r="G15" s="104">
        <v>0</v>
      </c>
      <c r="H15" s="104">
        <v>0</v>
      </c>
      <c r="I15" s="104">
        <v>0</v>
      </c>
      <c r="J15" s="104">
        <v>0</v>
      </c>
      <c r="K15" s="104">
        <v>0</v>
      </c>
      <c r="L15" s="56">
        <f t="shared" si="9"/>
        <v>0</v>
      </c>
      <c r="M15" s="56">
        <f t="shared" si="10"/>
        <v>0</v>
      </c>
    </row>
    <row r="16" spans="1:17" ht="20.100000000000001" customHeight="1" x14ac:dyDescent="0.25">
      <c r="A16" s="94"/>
      <c r="B16" s="95" t="s">
        <v>289</v>
      </c>
      <c r="C16" s="105">
        <f t="shared" ref="C16:K16" si="12">SUM(C9:C15)</f>
        <v>4470000</v>
      </c>
      <c r="D16" s="105">
        <f t="shared" si="12"/>
        <v>315930</v>
      </c>
      <c r="E16" s="105">
        <f t="shared" si="12"/>
        <v>381430</v>
      </c>
      <c r="F16" s="105">
        <f t="shared" si="12"/>
        <v>381430</v>
      </c>
      <c r="G16" s="105">
        <f t="shared" si="12"/>
        <v>381430</v>
      </c>
      <c r="H16" s="105">
        <f t="shared" si="12"/>
        <v>381430</v>
      </c>
      <c r="I16" s="105">
        <f t="shared" si="12"/>
        <v>394010</v>
      </c>
      <c r="J16" s="105">
        <f t="shared" si="12"/>
        <v>394010</v>
      </c>
      <c r="K16" s="105">
        <f t="shared" si="12"/>
        <v>394010</v>
      </c>
      <c r="L16" s="56">
        <f t="shared" si="9"/>
        <v>3023680</v>
      </c>
      <c r="M16" s="56">
        <f t="shared" si="10"/>
        <v>1446320</v>
      </c>
    </row>
    <row r="17" spans="1:16" ht="20.100000000000001" customHeight="1" x14ac:dyDescent="0.25">
      <c r="A17" s="92" t="s">
        <v>26</v>
      </c>
      <c r="B17" s="93" t="s">
        <v>279</v>
      </c>
      <c r="C17" s="104">
        <v>185000</v>
      </c>
      <c r="D17" s="104">
        <v>13446</v>
      </c>
      <c r="E17" s="104">
        <v>15795</v>
      </c>
      <c r="F17" s="104">
        <v>15795</v>
      </c>
      <c r="G17" s="104">
        <v>15795</v>
      </c>
      <c r="H17" s="104">
        <v>15795</v>
      </c>
      <c r="I17" s="104">
        <v>15795</v>
      </c>
      <c r="J17" s="104">
        <v>15795</v>
      </c>
      <c r="K17" s="104">
        <v>15795</v>
      </c>
      <c r="L17" s="56">
        <f t="shared" si="9"/>
        <v>124011</v>
      </c>
      <c r="M17" s="56">
        <f t="shared" si="10"/>
        <v>60989</v>
      </c>
    </row>
    <row r="18" spans="1:16" ht="20.100000000000001" customHeight="1" x14ac:dyDescent="0.25">
      <c r="A18" s="92" t="s">
        <v>28</v>
      </c>
      <c r="B18" s="93" t="s">
        <v>280</v>
      </c>
      <c r="C18" s="104">
        <v>193000</v>
      </c>
      <c r="D18" s="104">
        <v>4641</v>
      </c>
      <c r="E18" s="104">
        <v>4641</v>
      </c>
      <c r="F18" s="104">
        <v>18944</v>
      </c>
      <c r="G18" s="104">
        <v>21065</v>
      </c>
      <c r="H18" s="104">
        <v>21065</v>
      </c>
      <c r="I18" s="104">
        <v>21065</v>
      </c>
      <c r="J18" s="104">
        <v>21065</v>
      </c>
      <c r="K18" s="104">
        <v>3649</v>
      </c>
      <c r="L18" s="56">
        <f>SUM(D18:K18)</f>
        <v>116135</v>
      </c>
      <c r="M18" s="56">
        <f t="shared" si="10"/>
        <v>76865</v>
      </c>
      <c r="P18" s="106"/>
    </row>
    <row r="19" spans="1:16" ht="20.100000000000001" customHeight="1" x14ac:dyDescent="0.25">
      <c r="A19" s="92" t="s">
        <v>30</v>
      </c>
      <c r="B19" s="93" t="s">
        <v>31</v>
      </c>
      <c r="C19" s="104"/>
      <c r="D19" s="104">
        <v>0</v>
      </c>
      <c r="E19" s="104">
        <v>0</v>
      </c>
      <c r="F19" s="104">
        <v>0</v>
      </c>
      <c r="G19" s="104">
        <v>0</v>
      </c>
      <c r="H19" s="104">
        <v>0</v>
      </c>
      <c r="I19" s="104">
        <v>0</v>
      </c>
      <c r="J19" s="104">
        <v>0</v>
      </c>
      <c r="K19" s="104">
        <v>0</v>
      </c>
      <c r="L19" s="56">
        <f t="shared" si="9"/>
        <v>0</v>
      </c>
      <c r="M19" s="56">
        <f t="shared" si="10"/>
        <v>0</v>
      </c>
    </row>
    <row r="20" spans="1:16" ht="20.100000000000001" customHeight="1" x14ac:dyDescent="0.25">
      <c r="A20" s="92" t="s">
        <v>32</v>
      </c>
      <c r="B20" s="93" t="s">
        <v>35</v>
      </c>
      <c r="C20" s="104">
        <v>11000</v>
      </c>
      <c r="D20" s="104">
        <v>900</v>
      </c>
      <c r="E20" s="104">
        <v>900</v>
      </c>
      <c r="F20" s="104">
        <v>900</v>
      </c>
      <c r="G20" s="104">
        <v>900</v>
      </c>
      <c r="H20" s="104">
        <v>900</v>
      </c>
      <c r="I20" s="104">
        <v>900</v>
      </c>
      <c r="J20" s="104">
        <v>900</v>
      </c>
      <c r="K20" s="104">
        <v>900</v>
      </c>
      <c r="L20" s="56">
        <f t="shared" si="9"/>
        <v>7200</v>
      </c>
      <c r="M20" s="56">
        <f t="shared" si="10"/>
        <v>3800</v>
      </c>
    </row>
    <row r="21" spans="1:16" ht="20.100000000000001" customHeight="1" x14ac:dyDescent="0.25">
      <c r="A21" s="92" t="s">
        <v>36</v>
      </c>
      <c r="B21" s="93" t="s">
        <v>38</v>
      </c>
      <c r="C21" s="104">
        <v>5000</v>
      </c>
      <c r="D21" s="104">
        <v>400</v>
      </c>
      <c r="E21" s="104">
        <v>400</v>
      </c>
      <c r="F21" s="104">
        <v>400</v>
      </c>
      <c r="G21" s="104">
        <v>400</v>
      </c>
      <c r="H21" s="104">
        <v>400</v>
      </c>
      <c r="I21" s="104">
        <v>400</v>
      </c>
      <c r="J21" s="104">
        <v>400</v>
      </c>
      <c r="K21" s="104">
        <v>400</v>
      </c>
      <c r="L21" s="56">
        <f t="shared" si="9"/>
        <v>3200</v>
      </c>
      <c r="M21" s="56">
        <f t="shared" si="10"/>
        <v>1800</v>
      </c>
    </row>
    <row r="22" spans="1:16" ht="20.100000000000001" customHeight="1" x14ac:dyDescent="0.25">
      <c r="A22" s="92" t="s">
        <v>37</v>
      </c>
      <c r="B22" s="93" t="s">
        <v>41</v>
      </c>
      <c r="C22" s="104">
        <v>206000</v>
      </c>
      <c r="D22" s="104">
        <v>9000</v>
      </c>
      <c r="E22" s="104">
        <v>10500</v>
      </c>
      <c r="F22" s="104">
        <v>10500</v>
      </c>
      <c r="G22" s="104">
        <v>10500</v>
      </c>
      <c r="H22" s="104">
        <v>10500</v>
      </c>
      <c r="I22" s="104">
        <v>10500</v>
      </c>
      <c r="J22" s="104">
        <v>10500</v>
      </c>
      <c r="K22" s="104">
        <v>10500</v>
      </c>
      <c r="L22" s="56">
        <f t="shared" si="9"/>
        <v>82500</v>
      </c>
      <c r="M22" s="56">
        <f t="shared" si="10"/>
        <v>123500</v>
      </c>
    </row>
    <row r="23" spans="1:16" ht="20.100000000000001" customHeight="1" x14ac:dyDescent="0.25">
      <c r="A23" s="92" t="s">
        <v>281</v>
      </c>
      <c r="B23" s="93" t="s">
        <v>282</v>
      </c>
      <c r="C23" s="104"/>
      <c r="D23" s="104">
        <v>0</v>
      </c>
      <c r="E23" s="104">
        <v>0</v>
      </c>
      <c r="F23" s="104">
        <v>0</v>
      </c>
      <c r="G23" s="104">
        <v>0</v>
      </c>
      <c r="H23" s="104">
        <v>0</v>
      </c>
      <c r="I23" s="104">
        <v>0</v>
      </c>
      <c r="J23" s="104">
        <v>0</v>
      </c>
      <c r="K23" s="104">
        <v>0</v>
      </c>
      <c r="L23" s="56">
        <f t="shared" si="9"/>
        <v>0</v>
      </c>
      <c r="M23" s="56">
        <f t="shared" si="10"/>
        <v>0</v>
      </c>
    </row>
    <row r="24" spans="1:16" ht="20.100000000000001" customHeight="1" x14ac:dyDescent="0.25">
      <c r="A24" s="92" t="s">
        <v>283</v>
      </c>
      <c r="B24" s="96" t="s">
        <v>195</v>
      </c>
      <c r="C24" s="104"/>
      <c r="D24" s="104">
        <v>0</v>
      </c>
      <c r="E24" s="104">
        <v>0</v>
      </c>
      <c r="F24" s="104">
        <v>0</v>
      </c>
      <c r="G24" s="104">
        <v>0</v>
      </c>
      <c r="H24" s="104">
        <v>0</v>
      </c>
      <c r="I24" s="104">
        <v>0</v>
      </c>
      <c r="J24" s="104">
        <v>0</v>
      </c>
      <c r="K24" s="104">
        <v>0</v>
      </c>
      <c r="L24" s="56">
        <f t="shared" si="9"/>
        <v>0</v>
      </c>
      <c r="M24" s="56">
        <f t="shared" si="10"/>
        <v>0</v>
      </c>
    </row>
    <row r="25" spans="1:16" ht="20.100000000000001" customHeight="1" x14ac:dyDescent="0.25">
      <c r="A25" s="92" t="s">
        <v>284</v>
      </c>
      <c r="B25" s="96" t="s">
        <v>290</v>
      </c>
      <c r="C25" s="104">
        <v>1000</v>
      </c>
      <c r="D25" s="104">
        <v>0</v>
      </c>
      <c r="E25" s="104">
        <v>0</v>
      </c>
      <c r="F25" s="104">
        <v>0</v>
      </c>
      <c r="G25" s="104">
        <v>0</v>
      </c>
      <c r="H25" s="104">
        <v>0</v>
      </c>
      <c r="I25" s="104">
        <v>0</v>
      </c>
      <c r="J25" s="104">
        <v>0</v>
      </c>
      <c r="K25" s="104">
        <v>0</v>
      </c>
      <c r="L25" s="56">
        <f t="shared" si="9"/>
        <v>0</v>
      </c>
      <c r="M25" s="56">
        <f t="shared" si="10"/>
        <v>1000</v>
      </c>
    </row>
    <row r="26" spans="1:16" ht="20.100000000000001" customHeight="1" x14ac:dyDescent="0.25">
      <c r="A26" s="92" t="s">
        <v>39</v>
      </c>
      <c r="B26" s="93" t="s">
        <v>40</v>
      </c>
      <c r="C26" s="104">
        <v>89000</v>
      </c>
      <c r="D26" s="104">
        <v>7415</v>
      </c>
      <c r="E26" s="104">
        <v>7415</v>
      </c>
      <c r="F26" s="104">
        <v>7415</v>
      </c>
      <c r="G26" s="104">
        <v>7415</v>
      </c>
      <c r="H26" s="104">
        <v>7415</v>
      </c>
      <c r="I26" s="104">
        <v>7415</v>
      </c>
      <c r="J26" s="104">
        <v>7415</v>
      </c>
      <c r="K26" s="104">
        <v>7415</v>
      </c>
      <c r="L26" s="56">
        <f t="shared" si="9"/>
        <v>59320</v>
      </c>
      <c r="M26" s="56">
        <f t="shared" si="10"/>
        <v>29680</v>
      </c>
    </row>
    <row r="27" spans="1:16" ht="20.100000000000001" customHeight="1" x14ac:dyDescent="0.25">
      <c r="A27" s="92" t="s">
        <v>43</v>
      </c>
      <c r="B27" s="93" t="s">
        <v>285</v>
      </c>
      <c r="C27" s="104"/>
      <c r="D27" s="104">
        <v>0</v>
      </c>
      <c r="E27" s="104">
        <v>0</v>
      </c>
      <c r="F27" s="104">
        <v>0</v>
      </c>
      <c r="G27" s="104">
        <v>0</v>
      </c>
      <c r="H27" s="104">
        <v>0</v>
      </c>
      <c r="I27" s="104">
        <v>0</v>
      </c>
      <c r="J27" s="104">
        <v>0</v>
      </c>
      <c r="K27" s="104">
        <v>0</v>
      </c>
      <c r="L27" s="56">
        <f t="shared" si="9"/>
        <v>0</v>
      </c>
      <c r="M27" s="56">
        <f t="shared" si="10"/>
        <v>0</v>
      </c>
    </row>
    <row r="28" spans="1:16" ht="20.100000000000001" customHeight="1" x14ac:dyDescent="0.25">
      <c r="A28" s="92" t="s">
        <v>224</v>
      </c>
      <c r="B28" s="97" t="s">
        <v>286</v>
      </c>
      <c r="C28" s="104">
        <v>317000</v>
      </c>
      <c r="D28" s="104">
        <v>23088</v>
      </c>
      <c r="E28" s="104">
        <v>27118</v>
      </c>
      <c r="F28" s="104">
        <v>27118</v>
      </c>
      <c r="G28" s="104">
        <v>27118</v>
      </c>
      <c r="H28" s="104">
        <v>27118</v>
      </c>
      <c r="I28" s="104">
        <v>27118</v>
      </c>
      <c r="J28" s="104">
        <v>27118</v>
      </c>
      <c r="K28" s="104">
        <v>27118</v>
      </c>
      <c r="L28" s="56">
        <f t="shared" si="9"/>
        <v>212914</v>
      </c>
      <c r="M28" s="56">
        <f t="shared" si="10"/>
        <v>104086</v>
      </c>
    </row>
    <row r="29" spans="1:16" ht="20.100000000000001" customHeight="1" x14ac:dyDescent="0.25">
      <c r="A29" s="92" t="s">
        <v>225</v>
      </c>
      <c r="B29" s="97" t="s">
        <v>291</v>
      </c>
      <c r="C29" s="104">
        <v>414000</v>
      </c>
      <c r="D29" s="104">
        <v>28662</v>
      </c>
      <c r="E29" s="104">
        <v>34671</v>
      </c>
      <c r="F29" s="104">
        <v>34671</v>
      </c>
      <c r="G29" s="104">
        <v>34671</v>
      </c>
      <c r="H29" s="104">
        <v>34671</v>
      </c>
      <c r="I29" s="104">
        <v>34671</v>
      </c>
      <c r="J29" s="104">
        <v>34671</v>
      </c>
      <c r="K29" s="104">
        <v>34671</v>
      </c>
      <c r="L29" s="56">
        <f t="shared" si="9"/>
        <v>271359</v>
      </c>
      <c r="M29" s="56">
        <f t="shared" si="10"/>
        <v>142641</v>
      </c>
    </row>
    <row r="30" spans="1:16" ht="20.100000000000001" customHeight="1" x14ac:dyDescent="0.25">
      <c r="A30" s="92" t="s">
        <v>226</v>
      </c>
      <c r="B30" s="97" t="s">
        <v>287</v>
      </c>
      <c r="C30" s="104">
        <v>414000</v>
      </c>
      <c r="D30" s="104">
        <v>28662</v>
      </c>
      <c r="E30" s="104">
        <v>34671</v>
      </c>
      <c r="F30" s="104">
        <v>34671</v>
      </c>
      <c r="G30" s="104">
        <v>34671</v>
      </c>
      <c r="H30" s="104">
        <v>34671</v>
      </c>
      <c r="I30" s="104">
        <v>34671</v>
      </c>
      <c r="J30" s="104">
        <v>34671</v>
      </c>
      <c r="K30" s="104">
        <v>34671</v>
      </c>
      <c r="L30" s="56">
        <f t="shared" si="9"/>
        <v>271359</v>
      </c>
      <c r="M30" s="56">
        <f t="shared" si="10"/>
        <v>142641</v>
      </c>
    </row>
    <row r="31" spans="1:16" ht="20.100000000000001" customHeight="1" x14ac:dyDescent="0.25">
      <c r="A31" s="92" t="s">
        <v>227</v>
      </c>
      <c r="B31" s="97" t="s">
        <v>292</v>
      </c>
      <c r="C31" s="104">
        <v>1487000</v>
      </c>
      <c r="D31" s="104">
        <v>103154</v>
      </c>
      <c r="E31" s="104">
        <v>124693</v>
      </c>
      <c r="F31" s="104">
        <v>124693</v>
      </c>
      <c r="G31" s="104">
        <v>124693</v>
      </c>
      <c r="H31" s="104">
        <v>124693</v>
      </c>
      <c r="I31" s="104">
        <v>124693</v>
      </c>
      <c r="J31" s="104">
        <v>124693</v>
      </c>
      <c r="K31" s="104">
        <v>124693</v>
      </c>
      <c r="L31" s="56">
        <f t="shared" si="9"/>
        <v>976005</v>
      </c>
      <c r="M31" s="56">
        <f t="shared" si="10"/>
        <v>510995</v>
      </c>
    </row>
    <row r="32" spans="1:16" ht="20.100000000000001" customHeight="1" x14ac:dyDescent="0.25">
      <c r="A32" s="92" t="s">
        <v>228</v>
      </c>
      <c r="B32" s="97" t="s">
        <v>293</v>
      </c>
      <c r="C32" s="104">
        <v>1118000</v>
      </c>
      <c r="D32" s="104">
        <v>78981</v>
      </c>
      <c r="E32" s="104">
        <v>95356</v>
      </c>
      <c r="F32" s="104">
        <v>95356</v>
      </c>
      <c r="G32" s="104">
        <v>95356</v>
      </c>
      <c r="H32" s="104">
        <v>95356</v>
      </c>
      <c r="I32" s="104">
        <v>98501</v>
      </c>
      <c r="J32" s="104">
        <v>98501</v>
      </c>
      <c r="K32" s="104">
        <v>98501</v>
      </c>
      <c r="L32" s="56">
        <f t="shared" si="9"/>
        <v>755908</v>
      </c>
      <c r="M32" s="56">
        <f t="shared" si="10"/>
        <v>362092</v>
      </c>
    </row>
    <row r="33" spans="1:16" ht="20.100000000000001" customHeight="1" x14ac:dyDescent="0.25">
      <c r="A33" s="47" t="s">
        <v>246</v>
      </c>
      <c r="B33" s="98" t="s">
        <v>294</v>
      </c>
      <c r="C33" s="104">
        <v>380000</v>
      </c>
      <c r="D33" s="104">
        <v>31593</v>
      </c>
      <c r="E33" s="104">
        <v>38143</v>
      </c>
      <c r="F33" s="104">
        <v>38143</v>
      </c>
      <c r="G33" s="104">
        <v>38143</v>
      </c>
      <c r="H33" s="104">
        <v>38143</v>
      </c>
      <c r="I33" s="104">
        <v>39401</v>
      </c>
      <c r="J33" s="104">
        <v>39401</v>
      </c>
      <c r="K33" s="104">
        <v>39401</v>
      </c>
      <c r="L33" s="56">
        <f t="shared" si="9"/>
        <v>302368</v>
      </c>
      <c r="M33" s="56">
        <f t="shared" si="10"/>
        <v>77632</v>
      </c>
    </row>
    <row r="34" spans="1:16" ht="20.100000000000001" customHeight="1" x14ac:dyDescent="0.25">
      <c r="A34" s="92" t="s">
        <v>46</v>
      </c>
      <c r="B34" s="93" t="s">
        <v>288</v>
      </c>
      <c r="C34" s="104"/>
      <c r="D34" s="104">
        <v>0</v>
      </c>
      <c r="E34" s="104">
        <v>0</v>
      </c>
      <c r="F34" s="104">
        <v>0</v>
      </c>
      <c r="G34" s="104">
        <v>0</v>
      </c>
      <c r="H34" s="104">
        <v>0</v>
      </c>
      <c r="I34" s="104">
        <v>0</v>
      </c>
      <c r="J34" s="104">
        <v>0</v>
      </c>
      <c r="K34" s="104">
        <v>0</v>
      </c>
      <c r="L34" s="56">
        <f t="shared" si="9"/>
        <v>0</v>
      </c>
      <c r="M34" s="56">
        <f t="shared" si="10"/>
        <v>0</v>
      </c>
    </row>
    <row r="35" spans="1:16" ht="20.100000000000001" customHeight="1" x14ac:dyDescent="0.25">
      <c r="A35" s="94" t="s">
        <v>22</v>
      </c>
      <c r="B35" s="99" t="s">
        <v>295</v>
      </c>
      <c r="C35" s="105">
        <f t="shared" ref="C35" si="13">SUM(C17:C34)</f>
        <v>4820000</v>
      </c>
      <c r="D35" s="105">
        <f t="shared" ref="D35:K35" si="14">SUM(D17:D34)</f>
        <v>329942</v>
      </c>
      <c r="E35" s="105">
        <f t="shared" si="14"/>
        <v>394303</v>
      </c>
      <c r="F35" s="105">
        <f t="shared" si="14"/>
        <v>408606</v>
      </c>
      <c r="G35" s="105">
        <f t="shared" si="14"/>
        <v>410727</v>
      </c>
      <c r="H35" s="105">
        <f t="shared" si="14"/>
        <v>410727</v>
      </c>
      <c r="I35" s="105">
        <f t="shared" si="14"/>
        <v>415130</v>
      </c>
      <c r="J35" s="105">
        <f t="shared" si="14"/>
        <v>415130</v>
      </c>
      <c r="K35" s="107">
        <f t="shared" si="14"/>
        <v>397714</v>
      </c>
      <c r="L35" s="56">
        <f t="shared" si="9"/>
        <v>3182279</v>
      </c>
      <c r="M35" s="56">
        <f t="shared" si="10"/>
        <v>1637721</v>
      </c>
    </row>
    <row r="36" spans="1:16" ht="20.100000000000001" customHeight="1" x14ac:dyDescent="0.25">
      <c r="A36" s="92" t="s">
        <v>48</v>
      </c>
      <c r="B36" s="93" t="s">
        <v>296</v>
      </c>
      <c r="C36" s="104"/>
      <c r="D36" s="104">
        <v>0</v>
      </c>
      <c r="E36" s="104">
        <v>0</v>
      </c>
      <c r="F36" s="104">
        <v>0</v>
      </c>
      <c r="G36" s="104">
        <v>0</v>
      </c>
      <c r="H36" s="104">
        <v>0</v>
      </c>
      <c r="I36" s="104">
        <v>0</v>
      </c>
      <c r="J36" s="104">
        <v>0</v>
      </c>
      <c r="K36" s="104">
        <v>0</v>
      </c>
      <c r="L36" s="56">
        <f t="shared" si="9"/>
        <v>0</v>
      </c>
      <c r="M36" s="56">
        <f t="shared" si="10"/>
        <v>0</v>
      </c>
    </row>
    <row r="37" spans="1:16" ht="20.100000000000001" customHeight="1" x14ac:dyDescent="0.25">
      <c r="A37" s="100" t="s">
        <v>297</v>
      </c>
      <c r="B37" s="93" t="s">
        <v>51</v>
      </c>
      <c r="C37" s="104"/>
      <c r="D37" s="104">
        <v>0</v>
      </c>
      <c r="E37" s="104">
        <v>0</v>
      </c>
      <c r="F37" s="104">
        <v>0</v>
      </c>
      <c r="G37" s="104">
        <v>0</v>
      </c>
      <c r="H37" s="104">
        <v>0</v>
      </c>
      <c r="I37" s="104">
        <v>0</v>
      </c>
      <c r="J37" s="104">
        <v>0</v>
      </c>
      <c r="K37" s="104">
        <v>0</v>
      </c>
      <c r="L37" s="56">
        <f t="shared" si="9"/>
        <v>0</v>
      </c>
      <c r="M37" s="56">
        <f t="shared" si="10"/>
        <v>0</v>
      </c>
    </row>
    <row r="38" spans="1:16" ht="20.100000000000001" customHeight="1" x14ac:dyDescent="0.25">
      <c r="A38" s="92" t="s">
        <v>252</v>
      </c>
      <c r="B38" s="93" t="s">
        <v>253</v>
      </c>
      <c r="C38" s="104"/>
      <c r="D38" s="104">
        <v>0</v>
      </c>
      <c r="E38" s="104">
        <v>0</v>
      </c>
      <c r="F38" s="104">
        <v>0</v>
      </c>
      <c r="G38" s="104">
        <v>0</v>
      </c>
      <c r="H38" s="104">
        <v>0</v>
      </c>
      <c r="I38" s="104">
        <v>0</v>
      </c>
      <c r="J38" s="104">
        <v>0</v>
      </c>
      <c r="K38" s="104">
        <v>0</v>
      </c>
      <c r="L38" s="56">
        <f t="shared" si="9"/>
        <v>0</v>
      </c>
      <c r="M38" s="56">
        <f t="shared" si="10"/>
        <v>0</v>
      </c>
    </row>
    <row r="39" spans="1:16" ht="20.100000000000001" customHeight="1" x14ac:dyDescent="0.25">
      <c r="A39" s="47" t="s">
        <v>47</v>
      </c>
      <c r="B39" s="101" t="s">
        <v>298</v>
      </c>
      <c r="C39" s="104"/>
      <c r="D39" s="104">
        <v>0</v>
      </c>
      <c r="E39" s="104">
        <v>0</v>
      </c>
      <c r="F39" s="104">
        <v>0</v>
      </c>
      <c r="G39" s="104">
        <v>0</v>
      </c>
      <c r="H39" s="104">
        <v>0</v>
      </c>
      <c r="I39" s="104">
        <v>0</v>
      </c>
      <c r="J39" s="104">
        <v>0</v>
      </c>
      <c r="K39" s="104">
        <v>0</v>
      </c>
      <c r="L39" s="56">
        <f t="shared" si="9"/>
        <v>0</v>
      </c>
      <c r="M39" s="56">
        <f t="shared" si="10"/>
        <v>0</v>
      </c>
    </row>
    <row r="40" spans="1:16" ht="20.100000000000001" customHeight="1" x14ac:dyDescent="0.25">
      <c r="A40" s="102" t="s">
        <v>1</v>
      </c>
      <c r="B40" s="103" t="s">
        <v>299</v>
      </c>
      <c r="C40" s="105">
        <f t="shared" ref="C40" si="15">C16+C35+C39</f>
        <v>9290000</v>
      </c>
      <c r="D40" s="105">
        <f t="shared" ref="D40" si="16">D16+D35+D39</f>
        <v>645872</v>
      </c>
      <c r="E40" s="105">
        <f t="shared" ref="E40" si="17">E16+E35+E39</f>
        <v>775733</v>
      </c>
      <c r="F40" s="105">
        <f t="shared" ref="F40" si="18">F16+F35+F39</f>
        <v>790036</v>
      </c>
      <c r="G40" s="105">
        <f t="shared" ref="G40" si="19">G16+G35+G39</f>
        <v>792157</v>
      </c>
      <c r="H40" s="105">
        <f t="shared" ref="H40" si="20">H16+H35+H39</f>
        <v>792157</v>
      </c>
      <c r="I40" s="105">
        <f t="shared" ref="I40" si="21">I16+I35+I39</f>
        <v>809140</v>
      </c>
      <c r="J40" s="105">
        <f t="shared" ref="J40" si="22">J16+J35+J39</f>
        <v>809140</v>
      </c>
      <c r="K40" s="105">
        <f t="shared" ref="K40" si="23">K16+K35+K39</f>
        <v>791724</v>
      </c>
      <c r="L40" s="56">
        <f t="shared" si="9"/>
        <v>6205959</v>
      </c>
      <c r="M40" s="56">
        <f t="shared" si="10"/>
        <v>3084041</v>
      </c>
      <c r="P40" s="106"/>
    </row>
    <row r="41" spans="1:16" ht="20.100000000000001" customHeight="1" x14ac:dyDescent="0.25">
      <c r="A41" s="50" t="s">
        <v>52</v>
      </c>
      <c r="B41" s="51" t="s">
        <v>53</v>
      </c>
      <c r="C41" s="56">
        <f>'BM-13'!C48</f>
        <v>0</v>
      </c>
      <c r="D41" s="26"/>
      <c r="E41" s="26"/>
      <c r="F41" s="26"/>
      <c r="G41" s="26"/>
      <c r="H41" s="27"/>
      <c r="I41" s="25"/>
      <c r="J41" s="25"/>
      <c r="K41" s="25"/>
      <c r="L41" s="56">
        <f t="shared" si="9"/>
        <v>0</v>
      </c>
      <c r="M41" s="56">
        <f t="shared" si="10"/>
        <v>0</v>
      </c>
    </row>
    <row r="42" spans="1:16" ht="20.100000000000001" customHeight="1" x14ac:dyDescent="0.25">
      <c r="A42" s="50" t="s">
        <v>54</v>
      </c>
      <c r="B42" s="51" t="s">
        <v>55</v>
      </c>
      <c r="C42" s="56">
        <f>'BM-13'!C49</f>
        <v>0</v>
      </c>
      <c r="D42" s="26"/>
      <c r="E42" s="26"/>
      <c r="F42" s="26"/>
      <c r="G42" s="26"/>
      <c r="H42" s="27"/>
      <c r="I42" s="25"/>
      <c r="J42" s="25"/>
      <c r="K42" s="25"/>
      <c r="L42" s="56">
        <f t="shared" si="9"/>
        <v>0</v>
      </c>
      <c r="M42" s="56">
        <f t="shared" si="10"/>
        <v>0</v>
      </c>
    </row>
    <row r="43" spans="1:16" ht="20.100000000000001" customHeight="1" x14ac:dyDescent="0.25">
      <c r="A43" s="45" t="s">
        <v>57</v>
      </c>
      <c r="B43" s="46" t="s">
        <v>58</v>
      </c>
      <c r="C43" s="56">
        <f>'BM-13'!C50</f>
        <v>0</v>
      </c>
      <c r="D43" s="56">
        <f t="shared" ref="D43:K43" si="24">SUM(D44+D49+D55+D58+D63)</f>
        <v>0</v>
      </c>
      <c r="E43" s="56">
        <f t="shared" si="24"/>
        <v>0</v>
      </c>
      <c r="F43" s="56">
        <f t="shared" si="24"/>
        <v>0</v>
      </c>
      <c r="G43" s="56">
        <f t="shared" si="24"/>
        <v>0</v>
      </c>
      <c r="H43" s="56">
        <f t="shared" si="24"/>
        <v>0</v>
      </c>
      <c r="I43" s="56">
        <f t="shared" si="24"/>
        <v>0</v>
      </c>
      <c r="J43" s="56">
        <f t="shared" si="24"/>
        <v>0</v>
      </c>
      <c r="K43" s="56">
        <f t="shared" si="24"/>
        <v>0</v>
      </c>
      <c r="L43" s="56">
        <f t="shared" si="9"/>
        <v>0</v>
      </c>
      <c r="M43" s="56">
        <f t="shared" si="10"/>
        <v>0</v>
      </c>
    </row>
    <row r="44" spans="1:16" ht="20.100000000000001" customHeight="1" x14ac:dyDescent="0.25">
      <c r="A44" s="45" t="s">
        <v>59</v>
      </c>
      <c r="B44" s="46" t="s">
        <v>60</v>
      </c>
      <c r="C44" s="56">
        <f>'BM-13'!C51</f>
        <v>0</v>
      </c>
      <c r="D44" s="56">
        <f t="shared" ref="D44:K44" si="25">SUM(D45:D48)</f>
        <v>0</v>
      </c>
      <c r="E44" s="56">
        <f t="shared" si="25"/>
        <v>0</v>
      </c>
      <c r="F44" s="56">
        <f t="shared" si="25"/>
        <v>0</v>
      </c>
      <c r="G44" s="56">
        <f t="shared" si="25"/>
        <v>0</v>
      </c>
      <c r="H44" s="56">
        <f t="shared" si="25"/>
        <v>0</v>
      </c>
      <c r="I44" s="56">
        <f t="shared" si="25"/>
        <v>0</v>
      </c>
      <c r="J44" s="56">
        <f t="shared" si="25"/>
        <v>0</v>
      </c>
      <c r="K44" s="56">
        <f t="shared" si="25"/>
        <v>0</v>
      </c>
      <c r="L44" s="56">
        <f t="shared" si="9"/>
        <v>0</v>
      </c>
      <c r="M44" s="56">
        <f t="shared" si="10"/>
        <v>0</v>
      </c>
    </row>
    <row r="45" spans="1:16" ht="20.100000000000001" customHeight="1" x14ac:dyDescent="0.25">
      <c r="A45" s="50" t="s">
        <v>61</v>
      </c>
      <c r="B45" s="51" t="s">
        <v>67</v>
      </c>
      <c r="C45" s="56">
        <f>'BM-13'!C52</f>
        <v>0</v>
      </c>
      <c r="D45" s="26"/>
      <c r="E45" s="26"/>
      <c r="F45" s="26"/>
      <c r="G45" s="26"/>
      <c r="H45" s="27"/>
      <c r="I45" s="25"/>
      <c r="J45" s="25"/>
      <c r="K45" s="25"/>
      <c r="L45" s="56">
        <f t="shared" si="9"/>
        <v>0</v>
      </c>
      <c r="M45" s="56">
        <f t="shared" si="10"/>
        <v>0</v>
      </c>
    </row>
    <row r="46" spans="1:16" ht="20.100000000000001" customHeight="1" x14ac:dyDescent="0.25">
      <c r="A46" s="50" t="s">
        <v>62</v>
      </c>
      <c r="B46" s="51" t="s">
        <v>70</v>
      </c>
      <c r="C46" s="56">
        <f>'BM-13'!C53</f>
        <v>0</v>
      </c>
      <c r="D46" s="26"/>
      <c r="E46" s="26"/>
      <c r="F46" s="26"/>
      <c r="G46" s="26"/>
      <c r="H46" s="27"/>
      <c r="I46" s="25"/>
      <c r="J46" s="25"/>
      <c r="K46" s="25"/>
      <c r="L46" s="56">
        <f t="shared" si="9"/>
        <v>0</v>
      </c>
      <c r="M46" s="56">
        <f t="shared" si="10"/>
        <v>0</v>
      </c>
    </row>
    <row r="47" spans="1:16" ht="20.100000000000001" customHeight="1" x14ac:dyDescent="0.25">
      <c r="A47" s="50" t="s">
        <v>63</v>
      </c>
      <c r="B47" s="51" t="s">
        <v>73</v>
      </c>
      <c r="C47" s="56">
        <f>'BM-13'!C54</f>
        <v>0</v>
      </c>
      <c r="D47" s="26"/>
      <c r="E47" s="26"/>
      <c r="F47" s="26"/>
      <c r="G47" s="26"/>
      <c r="H47" s="27"/>
      <c r="I47" s="25"/>
      <c r="J47" s="25"/>
      <c r="K47" s="25"/>
      <c r="L47" s="56">
        <f t="shared" si="9"/>
        <v>0</v>
      </c>
      <c r="M47" s="56">
        <f t="shared" si="10"/>
        <v>0</v>
      </c>
    </row>
    <row r="48" spans="1:16" ht="20.100000000000001" customHeight="1" x14ac:dyDescent="0.25">
      <c r="A48" s="50" t="s">
        <v>64</v>
      </c>
      <c r="B48" s="51" t="s">
        <v>75</v>
      </c>
      <c r="C48" s="56">
        <f>'BM-13'!C55</f>
        <v>0</v>
      </c>
      <c r="D48" s="26"/>
      <c r="E48" s="26"/>
      <c r="F48" s="26"/>
      <c r="G48" s="26"/>
      <c r="H48" s="27"/>
      <c r="I48" s="25"/>
      <c r="J48" s="25"/>
      <c r="K48" s="25"/>
      <c r="L48" s="56">
        <f t="shared" si="9"/>
        <v>0</v>
      </c>
      <c r="M48" s="56">
        <f t="shared" si="10"/>
        <v>0</v>
      </c>
    </row>
    <row r="49" spans="1:13" ht="20.100000000000001" customHeight="1" x14ac:dyDescent="0.25">
      <c r="A49" s="45" t="s">
        <v>65</v>
      </c>
      <c r="B49" s="46" t="s">
        <v>66</v>
      </c>
      <c r="C49" s="56">
        <f>'BM-13'!C56</f>
        <v>0</v>
      </c>
      <c r="D49" s="56">
        <f t="shared" ref="D49:K49" si="26">SUM(D50:D54)</f>
        <v>0</v>
      </c>
      <c r="E49" s="56">
        <f t="shared" si="26"/>
        <v>0</v>
      </c>
      <c r="F49" s="56">
        <f t="shared" si="26"/>
        <v>0</v>
      </c>
      <c r="G49" s="56">
        <f t="shared" si="26"/>
        <v>0</v>
      </c>
      <c r="H49" s="56">
        <f t="shared" si="26"/>
        <v>0</v>
      </c>
      <c r="I49" s="56">
        <f t="shared" si="26"/>
        <v>0</v>
      </c>
      <c r="J49" s="56">
        <f t="shared" si="26"/>
        <v>0</v>
      </c>
      <c r="K49" s="56">
        <f t="shared" si="26"/>
        <v>0</v>
      </c>
      <c r="L49" s="56">
        <f t="shared" si="9"/>
        <v>0</v>
      </c>
      <c r="M49" s="56">
        <f t="shared" si="10"/>
        <v>0</v>
      </c>
    </row>
    <row r="50" spans="1:13" ht="20.100000000000001" customHeight="1" x14ac:dyDescent="0.25">
      <c r="A50" s="50" t="s">
        <v>68</v>
      </c>
      <c r="B50" s="51" t="s">
        <v>69</v>
      </c>
      <c r="C50" s="56">
        <f>'BM-13'!C57</f>
        <v>0</v>
      </c>
      <c r="D50" s="26"/>
      <c r="E50" s="26"/>
      <c r="F50" s="26"/>
      <c r="G50" s="26"/>
      <c r="H50" s="27"/>
      <c r="I50" s="25"/>
      <c r="J50" s="25"/>
      <c r="K50" s="25"/>
      <c r="L50" s="56">
        <f t="shared" si="9"/>
        <v>0</v>
      </c>
      <c r="M50" s="56">
        <f t="shared" si="10"/>
        <v>0</v>
      </c>
    </row>
    <row r="51" spans="1:13" ht="20.100000000000001" customHeight="1" x14ac:dyDescent="0.25">
      <c r="A51" s="50" t="s">
        <v>71</v>
      </c>
      <c r="B51" s="51" t="s">
        <v>72</v>
      </c>
      <c r="C51" s="56">
        <f>'BM-13'!C58</f>
        <v>0</v>
      </c>
      <c r="D51" s="26"/>
      <c r="E51" s="26"/>
      <c r="F51" s="26"/>
      <c r="G51" s="26"/>
      <c r="H51" s="27"/>
      <c r="I51" s="25"/>
      <c r="J51" s="25"/>
      <c r="K51" s="25"/>
      <c r="L51" s="56">
        <f t="shared" si="9"/>
        <v>0</v>
      </c>
      <c r="M51" s="56">
        <f t="shared" si="10"/>
        <v>0</v>
      </c>
    </row>
    <row r="52" spans="1:13" ht="20.100000000000001" customHeight="1" x14ac:dyDescent="0.25">
      <c r="A52" s="50" t="s">
        <v>74</v>
      </c>
      <c r="B52" s="51" t="s">
        <v>82</v>
      </c>
      <c r="C52" s="56">
        <f>'BM-13'!C59</f>
        <v>0</v>
      </c>
      <c r="D52" s="26"/>
      <c r="E52" s="26"/>
      <c r="F52" s="26"/>
      <c r="G52" s="26"/>
      <c r="H52" s="27"/>
      <c r="I52" s="25"/>
      <c r="J52" s="25"/>
      <c r="K52" s="25"/>
      <c r="L52" s="56">
        <f t="shared" si="9"/>
        <v>0</v>
      </c>
      <c r="M52" s="56">
        <f t="shared" si="10"/>
        <v>0</v>
      </c>
    </row>
    <row r="53" spans="1:13" ht="20.100000000000001" customHeight="1" x14ac:dyDescent="0.25">
      <c r="A53" s="50" t="s">
        <v>76</v>
      </c>
      <c r="B53" s="51" t="s">
        <v>85</v>
      </c>
      <c r="C53" s="56">
        <f>'BM-13'!C60</f>
        <v>0</v>
      </c>
      <c r="D53" s="26"/>
      <c r="E53" s="26"/>
      <c r="F53" s="26"/>
      <c r="G53" s="26"/>
      <c r="H53" s="27"/>
      <c r="I53" s="25"/>
      <c r="J53" s="25"/>
      <c r="K53" s="25"/>
      <c r="L53" s="56">
        <f t="shared" si="9"/>
        <v>0</v>
      </c>
      <c r="M53" s="56">
        <f t="shared" si="10"/>
        <v>0</v>
      </c>
    </row>
    <row r="54" spans="1:13" ht="20.100000000000001" customHeight="1" x14ac:dyDescent="0.25">
      <c r="A54" s="50" t="s">
        <v>77</v>
      </c>
      <c r="B54" s="51" t="s">
        <v>78</v>
      </c>
      <c r="C54" s="56">
        <f>'BM-13'!C61</f>
        <v>0</v>
      </c>
      <c r="D54" s="26"/>
      <c r="E54" s="26"/>
      <c r="F54" s="26"/>
      <c r="G54" s="26"/>
      <c r="H54" s="27"/>
      <c r="I54" s="25"/>
      <c r="J54" s="25"/>
      <c r="K54" s="25"/>
      <c r="L54" s="56">
        <f t="shared" si="9"/>
        <v>0</v>
      </c>
      <c r="M54" s="56">
        <f t="shared" si="10"/>
        <v>0</v>
      </c>
    </row>
    <row r="55" spans="1:13" ht="20.100000000000001" customHeight="1" x14ac:dyDescent="0.25">
      <c r="A55" s="45" t="s">
        <v>79</v>
      </c>
      <c r="B55" s="46" t="s">
        <v>80</v>
      </c>
      <c r="C55" s="56">
        <f>'BM-13'!C62</f>
        <v>0</v>
      </c>
      <c r="D55" s="56">
        <f t="shared" ref="D55:K55" si="27">SUM(D56+D57)</f>
        <v>0</v>
      </c>
      <c r="E55" s="56">
        <f t="shared" si="27"/>
        <v>0</v>
      </c>
      <c r="F55" s="56">
        <f t="shared" si="27"/>
        <v>0</v>
      </c>
      <c r="G55" s="56">
        <f t="shared" si="27"/>
        <v>0</v>
      </c>
      <c r="H55" s="56">
        <f t="shared" si="27"/>
        <v>0</v>
      </c>
      <c r="I55" s="56">
        <f t="shared" si="27"/>
        <v>0</v>
      </c>
      <c r="J55" s="56">
        <f t="shared" si="27"/>
        <v>0</v>
      </c>
      <c r="K55" s="56">
        <f t="shared" si="27"/>
        <v>0</v>
      </c>
      <c r="L55" s="56">
        <f t="shared" si="9"/>
        <v>0</v>
      </c>
      <c r="M55" s="56">
        <f t="shared" si="10"/>
        <v>0</v>
      </c>
    </row>
    <row r="56" spans="1:13" ht="20.100000000000001" customHeight="1" x14ac:dyDescent="0.25">
      <c r="A56" s="52" t="s">
        <v>81</v>
      </c>
      <c r="B56" s="53" t="s">
        <v>91</v>
      </c>
      <c r="C56" s="56">
        <f>'BM-13'!C63</f>
        <v>0</v>
      </c>
      <c r="D56" s="26"/>
      <c r="E56" s="26"/>
      <c r="F56" s="26"/>
      <c r="G56" s="26"/>
      <c r="H56" s="27"/>
      <c r="I56" s="25"/>
      <c r="J56" s="25"/>
      <c r="K56" s="25"/>
      <c r="L56" s="56">
        <f t="shared" si="9"/>
        <v>0</v>
      </c>
      <c r="M56" s="56">
        <f t="shared" si="10"/>
        <v>0</v>
      </c>
    </row>
    <row r="57" spans="1:13" ht="20.100000000000001" customHeight="1" x14ac:dyDescent="0.25">
      <c r="A57" s="50" t="s">
        <v>83</v>
      </c>
      <c r="B57" s="51" t="s">
        <v>84</v>
      </c>
      <c r="C57" s="56">
        <f>'BM-13'!C64</f>
        <v>0</v>
      </c>
      <c r="D57" s="26"/>
      <c r="E57" s="26"/>
      <c r="F57" s="26"/>
      <c r="G57" s="26"/>
      <c r="H57" s="27"/>
      <c r="I57" s="25"/>
      <c r="J57" s="25"/>
      <c r="K57" s="25"/>
      <c r="L57" s="56">
        <f t="shared" si="9"/>
        <v>0</v>
      </c>
      <c r="M57" s="56">
        <f t="shared" si="10"/>
        <v>0</v>
      </c>
    </row>
    <row r="58" spans="1:13" ht="20.100000000000001" customHeight="1" x14ac:dyDescent="0.25">
      <c r="A58" s="45" t="s">
        <v>86</v>
      </c>
      <c r="B58" s="46" t="s">
        <v>95</v>
      </c>
      <c r="C58" s="56">
        <f>'BM-13'!C65</f>
        <v>0</v>
      </c>
      <c r="D58" s="56">
        <f t="shared" ref="D58:K58" si="28">SUM(D59:D62)</f>
        <v>0</v>
      </c>
      <c r="E58" s="56">
        <f t="shared" si="28"/>
        <v>0</v>
      </c>
      <c r="F58" s="56">
        <f t="shared" si="28"/>
        <v>0</v>
      </c>
      <c r="G58" s="56">
        <f t="shared" si="28"/>
        <v>0</v>
      </c>
      <c r="H58" s="56">
        <f t="shared" si="28"/>
        <v>0</v>
      </c>
      <c r="I58" s="56">
        <f t="shared" si="28"/>
        <v>0</v>
      </c>
      <c r="J58" s="56">
        <f t="shared" si="28"/>
        <v>0</v>
      </c>
      <c r="K58" s="56">
        <f t="shared" si="28"/>
        <v>0</v>
      </c>
      <c r="L58" s="56">
        <f t="shared" si="9"/>
        <v>0</v>
      </c>
      <c r="M58" s="56">
        <f t="shared" si="10"/>
        <v>0</v>
      </c>
    </row>
    <row r="59" spans="1:13" ht="20.100000000000001" customHeight="1" x14ac:dyDescent="0.25">
      <c r="A59" s="50" t="s">
        <v>87</v>
      </c>
      <c r="B59" s="51" t="s">
        <v>88</v>
      </c>
      <c r="C59" s="56">
        <f>'BM-13'!C66</f>
        <v>0</v>
      </c>
      <c r="D59" s="26"/>
      <c r="E59" s="26"/>
      <c r="F59" s="26"/>
      <c r="G59" s="26"/>
      <c r="H59" s="27"/>
      <c r="I59" s="25"/>
      <c r="J59" s="25"/>
      <c r="K59" s="25"/>
      <c r="L59" s="56">
        <f t="shared" si="9"/>
        <v>0</v>
      </c>
      <c r="M59" s="56">
        <f t="shared" si="10"/>
        <v>0</v>
      </c>
    </row>
    <row r="60" spans="1:13" ht="20.100000000000001" customHeight="1" x14ac:dyDescent="0.25">
      <c r="A60" s="50" t="s">
        <v>89</v>
      </c>
      <c r="B60" s="51" t="s">
        <v>90</v>
      </c>
      <c r="C60" s="56">
        <f>'BM-13'!C67</f>
        <v>0</v>
      </c>
      <c r="D60" s="26"/>
      <c r="E60" s="26"/>
      <c r="F60" s="26"/>
      <c r="G60" s="26"/>
      <c r="H60" s="27"/>
      <c r="I60" s="25"/>
      <c r="J60" s="25"/>
      <c r="K60" s="25"/>
      <c r="L60" s="56">
        <f t="shared" si="9"/>
        <v>0</v>
      </c>
      <c r="M60" s="56">
        <f t="shared" si="10"/>
        <v>0</v>
      </c>
    </row>
    <row r="61" spans="1:13" ht="20.100000000000001" customHeight="1" x14ac:dyDescent="0.25">
      <c r="A61" s="50" t="s">
        <v>92</v>
      </c>
      <c r="B61" s="51" t="s">
        <v>93</v>
      </c>
      <c r="C61" s="56">
        <f>'BM-13'!C68</f>
        <v>0</v>
      </c>
      <c r="D61" s="26"/>
      <c r="E61" s="26"/>
      <c r="F61" s="26"/>
      <c r="G61" s="26"/>
      <c r="H61" s="27"/>
      <c r="I61" s="25"/>
      <c r="J61" s="25"/>
      <c r="K61" s="25"/>
      <c r="L61" s="56">
        <f t="shared" si="9"/>
        <v>0</v>
      </c>
      <c r="M61" s="56">
        <f t="shared" si="10"/>
        <v>0</v>
      </c>
    </row>
    <row r="62" spans="1:13" ht="20.100000000000001" customHeight="1" x14ac:dyDescent="0.25">
      <c r="A62" s="50" t="s">
        <v>94</v>
      </c>
      <c r="B62" s="51" t="s">
        <v>103</v>
      </c>
      <c r="C62" s="56">
        <f>'BM-13'!C69</f>
        <v>0</v>
      </c>
      <c r="D62" s="26"/>
      <c r="E62" s="26"/>
      <c r="F62" s="26"/>
      <c r="G62" s="26"/>
      <c r="H62" s="27"/>
      <c r="I62" s="25"/>
      <c r="J62" s="25"/>
      <c r="K62" s="25"/>
      <c r="L62" s="56">
        <f t="shared" si="9"/>
        <v>0</v>
      </c>
      <c r="M62" s="56">
        <f t="shared" si="10"/>
        <v>0</v>
      </c>
    </row>
    <row r="63" spans="1:13" ht="20.100000000000001" customHeight="1" x14ac:dyDescent="0.25">
      <c r="A63" s="45" t="s">
        <v>96</v>
      </c>
      <c r="B63" s="46" t="s">
        <v>97</v>
      </c>
      <c r="C63" s="56">
        <f>'BM-13'!C70</f>
        <v>0</v>
      </c>
      <c r="D63" s="56">
        <f t="shared" ref="D63:K63" si="29">SUM(D64:D74)</f>
        <v>0</v>
      </c>
      <c r="E63" s="56">
        <f t="shared" si="29"/>
        <v>0</v>
      </c>
      <c r="F63" s="56">
        <f t="shared" si="29"/>
        <v>0</v>
      </c>
      <c r="G63" s="56">
        <f t="shared" si="29"/>
        <v>0</v>
      </c>
      <c r="H63" s="56">
        <f t="shared" si="29"/>
        <v>0</v>
      </c>
      <c r="I63" s="56">
        <f t="shared" si="29"/>
        <v>0</v>
      </c>
      <c r="J63" s="56">
        <f t="shared" si="29"/>
        <v>0</v>
      </c>
      <c r="K63" s="56">
        <f t="shared" si="29"/>
        <v>0</v>
      </c>
      <c r="L63" s="56">
        <f t="shared" si="9"/>
        <v>0</v>
      </c>
      <c r="M63" s="56">
        <f t="shared" si="10"/>
        <v>0</v>
      </c>
    </row>
    <row r="64" spans="1:13" ht="20.100000000000001" customHeight="1" x14ac:dyDescent="0.25">
      <c r="A64" s="50" t="s">
        <v>98</v>
      </c>
      <c r="B64" s="51" t="s">
        <v>99</v>
      </c>
      <c r="C64" s="56">
        <f>'BM-13'!C71</f>
        <v>0</v>
      </c>
      <c r="D64" s="26"/>
      <c r="E64" s="26"/>
      <c r="F64" s="26"/>
      <c r="G64" s="26"/>
      <c r="H64" s="27"/>
      <c r="I64" s="25"/>
      <c r="J64" s="25"/>
      <c r="K64" s="25"/>
      <c r="L64" s="56">
        <f t="shared" si="9"/>
        <v>0</v>
      </c>
      <c r="M64" s="56">
        <f t="shared" si="10"/>
        <v>0</v>
      </c>
    </row>
    <row r="65" spans="1:13" ht="20.100000000000001" customHeight="1" x14ac:dyDescent="0.25">
      <c r="A65" s="50" t="s">
        <v>100</v>
      </c>
      <c r="B65" s="51" t="s">
        <v>109</v>
      </c>
      <c r="C65" s="56">
        <f>'BM-13'!C72</f>
        <v>0</v>
      </c>
      <c r="D65" s="26"/>
      <c r="E65" s="26"/>
      <c r="F65" s="26"/>
      <c r="G65" s="26"/>
      <c r="H65" s="27"/>
      <c r="I65" s="25"/>
      <c r="J65" s="25"/>
      <c r="K65" s="25"/>
      <c r="L65" s="56">
        <f t="shared" si="9"/>
        <v>0</v>
      </c>
      <c r="M65" s="56">
        <f t="shared" si="10"/>
        <v>0</v>
      </c>
    </row>
    <row r="66" spans="1:13" ht="20.100000000000001" customHeight="1" x14ac:dyDescent="0.25">
      <c r="A66" s="50" t="s">
        <v>101</v>
      </c>
      <c r="B66" s="54" t="s">
        <v>102</v>
      </c>
      <c r="C66" s="56">
        <f>'BM-13'!C73</f>
        <v>0</v>
      </c>
      <c r="D66" s="26"/>
      <c r="E66" s="26"/>
      <c r="F66" s="26"/>
      <c r="G66" s="26"/>
      <c r="H66" s="27"/>
      <c r="I66" s="25"/>
      <c r="J66" s="25"/>
      <c r="K66" s="25"/>
      <c r="L66" s="56">
        <f t="shared" si="9"/>
        <v>0</v>
      </c>
      <c r="M66" s="56">
        <f t="shared" si="10"/>
        <v>0</v>
      </c>
    </row>
    <row r="67" spans="1:13" ht="20.100000000000001" customHeight="1" x14ac:dyDescent="0.25">
      <c r="A67" s="50" t="s">
        <v>104</v>
      </c>
      <c r="B67" s="51" t="s">
        <v>105</v>
      </c>
      <c r="C67" s="56">
        <f>'BM-13'!C74</f>
        <v>0</v>
      </c>
      <c r="D67" s="26"/>
      <c r="E67" s="26"/>
      <c r="F67" s="26"/>
      <c r="G67" s="26"/>
      <c r="H67" s="27"/>
      <c r="I67" s="25"/>
      <c r="J67" s="25"/>
      <c r="K67" s="25"/>
      <c r="L67" s="56">
        <f t="shared" si="9"/>
        <v>0</v>
      </c>
      <c r="M67" s="56">
        <f t="shared" si="10"/>
        <v>0</v>
      </c>
    </row>
    <row r="68" spans="1:13" ht="20.100000000000001" customHeight="1" x14ac:dyDescent="0.25">
      <c r="A68" s="50" t="s">
        <v>106</v>
      </c>
      <c r="B68" s="51" t="s">
        <v>114</v>
      </c>
      <c r="C68" s="56">
        <f>'BM-13'!C75</f>
        <v>0</v>
      </c>
      <c r="D68" s="26"/>
      <c r="E68" s="26"/>
      <c r="F68" s="26"/>
      <c r="G68" s="26"/>
      <c r="H68" s="27"/>
      <c r="I68" s="25"/>
      <c r="J68" s="25"/>
      <c r="K68" s="25"/>
      <c r="L68" s="56">
        <f t="shared" si="9"/>
        <v>0</v>
      </c>
      <c r="M68" s="56">
        <f t="shared" si="10"/>
        <v>0</v>
      </c>
    </row>
    <row r="69" spans="1:13" ht="20.100000000000001" customHeight="1" x14ac:dyDescent="0.25">
      <c r="A69" s="50" t="s">
        <v>107</v>
      </c>
      <c r="B69" s="51" t="s">
        <v>108</v>
      </c>
      <c r="C69" s="56">
        <f>'BM-13'!C76</f>
        <v>0</v>
      </c>
      <c r="D69" s="26"/>
      <c r="E69" s="26"/>
      <c r="F69" s="26"/>
      <c r="G69" s="26"/>
      <c r="H69" s="27"/>
      <c r="I69" s="25"/>
      <c r="J69" s="25"/>
      <c r="K69" s="25"/>
      <c r="L69" s="56">
        <f t="shared" si="9"/>
        <v>0</v>
      </c>
      <c r="M69" s="56">
        <f t="shared" si="10"/>
        <v>0</v>
      </c>
    </row>
    <row r="70" spans="1:13" ht="20.100000000000001" customHeight="1" x14ac:dyDescent="0.25">
      <c r="A70" s="50" t="s">
        <v>110</v>
      </c>
      <c r="B70" s="51" t="s">
        <v>118</v>
      </c>
      <c r="C70" s="56">
        <f>'BM-13'!C77</f>
        <v>0</v>
      </c>
      <c r="D70" s="26"/>
      <c r="E70" s="26"/>
      <c r="F70" s="26"/>
      <c r="G70" s="26"/>
      <c r="H70" s="27"/>
      <c r="I70" s="25"/>
      <c r="J70" s="25"/>
      <c r="K70" s="25"/>
      <c r="L70" s="56">
        <f t="shared" si="9"/>
        <v>0</v>
      </c>
      <c r="M70" s="56">
        <f t="shared" si="10"/>
        <v>0</v>
      </c>
    </row>
    <row r="71" spans="1:13" ht="20.100000000000001" customHeight="1" x14ac:dyDescent="0.25">
      <c r="A71" s="50" t="s">
        <v>111</v>
      </c>
      <c r="B71" s="51" t="s">
        <v>112</v>
      </c>
      <c r="C71" s="56">
        <f>'BM-13'!C78</f>
        <v>0</v>
      </c>
      <c r="D71" s="26"/>
      <c r="E71" s="26"/>
      <c r="F71" s="26"/>
      <c r="G71" s="26"/>
      <c r="H71" s="27"/>
      <c r="I71" s="25"/>
      <c r="J71" s="25"/>
      <c r="K71" s="25"/>
      <c r="L71" s="56">
        <f t="shared" ref="L71:L109" si="30">SUM(D71:K71)</f>
        <v>0</v>
      </c>
      <c r="M71" s="56">
        <f t="shared" ref="M71:M109" si="31">C71-L71</f>
        <v>0</v>
      </c>
    </row>
    <row r="72" spans="1:13" ht="20.100000000000001" customHeight="1" x14ac:dyDescent="0.25">
      <c r="A72" s="50" t="s">
        <v>113</v>
      </c>
      <c r="B72" s="51" t="s">
        <v>121</v>
      </c>
      <c r="C72" s="56">
        <f>'BM-13'!C79</f>
        <v>0</v>
      </c>
      <c r="D72" s="26"/>
      <c r="E72" s="26"/>
      <c r="F72" s="26"/>
      <c r="G72" s="26"/>
      <c r="H72" s="27"/>
      <c r="I72" s="25"/>
      <c r="J72" s="25"/>
      <c r="K72" s="25"/>
      <c r="L72" s="56">
        <f t="shared" si="30"/>
        <v>0</v>
      </c>
      <c r="M72" s="56">
        <f t="shared" si="31"/>
        <v>0</v>
      </c>
    </row>
    <row r="73" spans="1:13" ht="20.100000000000001" customHeight="1" x14ac:dyDescent="0.25">
      <c r="A73" s="50" t="s">
        <v>115</v>
      </c>
      <c r="B73" s="51" t="s">
        <v>13</v>
      </c>
      <c r="C73" s="56">
        <f>'BM-13'!C80</f>
        <v>0</v>
      </c>
      <c r="D73" s="26"/>
      <c r="E73" s="26"/>
      <c r="F73" s="26"/>
      <c r="G73" s="26"/>
      <c r="H73" s="27"/>
      <c r="I73" s="25"/>
      <c r="J73" s="25"/>
      <c r="K73" s="25"/>
      <c r="L73" s="56">
        <f t="shared" si="30"/>
        <v>0</v>
      </c>
      <c r="M73" s="56">
        <f t="shared" si="31"/>
        <v>0</v>
      </c>
    </row>
    <row r="74" spans="1:13" ht="20.100000000000001" customHeight="1" x14ac:dyDescent="0.25">
      <c r="A74" s="50" t="s">
        <v>116</v>
      </c>
      <c r="B74" s="51" t="s">
        <v>117</v>
      </c>
      <c r="C74" s="56">
        <f>'BM-13'!C81</f>
        <v>0</v>
      </c>
      <c r="D74" s="26"/>
      <c r="E74" s="26"/>
      <c r="F74" s="26"/>
      <c r="G74" s="26"/>
      <c r="H74" s="27"/>
      <c r="I74" s="25"/>
      <c r="J74" s="25"/>
      <c r="K74" s="25"/>
      <c r="L74" s="56">
        <f t="shared" si="30"/>
        <v>0</v>
      </c>
      <c r="M74" s="56">
        <f t="shared" si="31"/>
        <v>0</v>
      </c>
    </row>
    <row r="75" spans="1:13" ht="20.100000000000001" customHeight="1" x14ac:dyDescent="0.25">
      <c r="A75" s="4" t="s">
        <v>119</v>
      </c>
      <c r="B75" s="49" t="s">
        <v>125</v>
      </c>
      <c r="C75" s="56">
        <f>'BM-13'!C82</f>
        <v>0</v>
      </c>
      <c r="D75" s="56">
        <f t="shared" ref="D75:K76" si="32">SUM(D76)</f>
        <v>0</v>
      </c>
      <c r="E75" s="56">
        <f t="shared" si="32"/>
        <v>0</v>
      </c>
      <c r="F75" s="56">
        <f t="shared" si="32"/>
        <v>0</v>
      </c>
      <c r="G75" s="56">
        <f t="shared" si="32"/>
        <v>0</v>
      </c>
      <c r="H75" s="56">
        <f t="shared" si="32"/>
        <v>0</v>
      </c>
      <c r="I75" s="56">
        <f t="shared" si="32"/>
        <v>0</v>
      </c>
      <c r="J75" s="56">
        <f t="shared" si="32"/>
        <v>0</v>
      </c>
      <c r="K75" s="56">
        <f t="shared" si="32"/>
        <v>0</v>
      </c>
      <c r="L75" s="56">
        <f t="shared" si="30"/>
        <v>0</v>
      </c>
      <c r="M75" s="56">
        <f t="shared" si="31"/>
        <v>0</v>
      </c>
    </row>
    <row r="76" spans="1:13" ht="20.100000000000001" customHeight="1" x14ac:dyDescent="0.25">
      <c r="A76" s="4" t="s">
        <v>120</v>
      </c>
      <c r="B76" s="49" t="s">
        <v>127</v>
      </c>
      <c r="C76" s="56">
        <f>'BM-13'!C83</f>
        <v>2000</v>
      </c>
      <c r="D76" s="56">
        <f t="shared" si="32"/>
        <v>0</v>
      </c>
      <c r="E76" s="56">
        <f t="shared" si="32"/>
        <v>0</v>
      </c>
      <c r="F76" s="56">
        <f t="shared" si="32"/>
        <v>0</v>
      </c>
      <c r="G76" s="56">
        <f t="shared" si="32"/>
        <v>0</v>
      </c>
      <c r="H76" s="56">
        <f t="shared" si="32"/>
        <v>0</v>
      </c>
      <c r="I76" s="56">
        <f t="shared" si="32"/>
        <v>0</v>
      </c>
      <c r="J76" s="56">
        <f t="shared" si="32"/>
        <v>0</v>
      </c>
      <c r="K76" s="56">
        <f t="shared" si="32"/>
        <v>0</v>
      </c>
      <c r="L76" s="56">
        <f t="shared" si="30"/>
        <v>0</v>
      </c>
      <c r="M76" s="56">
        <f t="shared" si="31"/>
        <v>2000</v>
      </c>
    </row>
    <row r="77" spans="1:13" ht="20.100000000000001" customHeight="1" x14ac:dyDescent="0.25">
      <c r="A77" s="50" t="s">
        <v>122</v>
      </c>
      <c r="B77" s="51" t="s">
        <v>130</v>
      </c>
      <c r="C77" s="56">
        <f>'BM-13'!C84</f>
        <v>0</v>
      </c>
      <c r="D77" s="26"/>
      <c r="E77" s="26"/>
      <c r="F77" s="26"/>
      <c r="G77" s="26"/>
      <c r="H77" s="27"/>
      <c r="I77" s="25"/>
      <c r="J77" s="25"/>
      <c r="K77" s="25"/>
      <c r="L77" s="56">
        <f t="shared" si="30"/>
        <v>0</v>
      </c>
      <c r="M77" s="56">
        <f t="shared" si="31"/>
        <v>0</v>
      </c>
    </row>
    <row r="78" spans="1:13" ht="20.100000000000001" customHeight="1" x14ac:dyDescent="0.25">
      <c r="A78" s="4" t="s">
        <v>123</v>
      </c>
      <c r="B78" s="49" t="s">
        <v>132</v>
      </c>
      <c r="C78" s="56">
        <f>'BM-13'!C85</f>
        <v>0</v>
      </c>
      <c r="D78" s="56">
        <f t="shared" ref="D78:K79" si="33">SUM(D79)</f>
        <v>0</v>
      </c>
      <c r="E78" s="56">
        <f t="shared" si="33"/>
        <v>0</v>
      </c>
      <c r="F78" s="56">
        <f t="shared" si="33"/>
        <v>0</v>
      </c>
      <c r="G78" s="56">
        <f t="shared" si="33"/>
        <v>0</v>
      </c>
      <c r="H78" s="56">
        <f t="shared" si="33"/>
        <v>0</v>
      </c>
      <c r="I78" s="56">
        <f t="shared" si="33"/>
        <v>0</v>
      </c>
      <c r="J78" s="56">
        <f t="shared" si="33"/>
        <v>0</v>
      </c>
      <c r="K78" s="56">
        <f t="shared" si="33"/>
        <v>0</v>
      </c>
      <c r="L78" s="56">
        <f t="shared" si="30"/>
        <v>0</v>
      </c>
      <c r="M78" s="56">
        <f t="shared" si="31"/>
        <v>0</v>
      </c>
    </row>
    <row r="79" spans="1:13" ht="20.100000000000001" customHeight="1" x14ac:dyDescent="0.25">
      <c r="A79" s="4" t="s">
        <v>124</v>
      </c>
      <c r="B79" s="49" t="s">
        <v>135</v>
      </c>
      <c r="C79" s="56">
        <f>'BM-13'!C86</f>
        <v>0</v>
      </c>
      <c r="D79" s="56">
        <f t="shared" si="33"/>
        <v>0</v>
      </c>
      <c r="E79" s="56">
        <f t="shared" si="33"/>
        <v>0</v>
      </c>
      <c r="F79" s="56">
        <f t="shared" si="33"/>
        <v>0</v>
      </c>
      <c r="G79" s="56">
        <f t="shared" si="33"/>
        <v>0</v>
      </c>
      <c r="H79" s="56">
        <f t="shared" si="33"/>
        <v>0</v>
      </c>
      <c r="I79" s="56">
        <f t="shared" si="33"/>
        <v>0</v>
      </c>
      <c r="J79" s="56">
        <f t="shared" si="33"/>
        <v>0</v>
      </c>
      <c r="K79" s="56">
        <f t="shared" si="33"/>
        <v>0</v>
      </c>
      <c r="L79" s="56">
        <f t="shared" si="30"/>
        <v>0</v>
      </c>
      <c r="M79" s="56">
        <f t="shared" si="31"/>
        <v>0</v>
      </c>
    </row>
    <row r="80" spans="1:13" ht="20.100000000000001" customHeight="1" x14ac:dyDescent="0.25">
      <c r="A80" s="50" t="s">
        <v>126</v>
      </c>
      <c r="B80" s="51" t="s">
        <v>137</v>
      </c>
      <c r="C80" s="56">
        <f>'BM-13'!C87</f>
        <v>0</v>
      </c>
      <c r="D80" s="26"/>
      <c r="E80" s="26"/>
      <c r="F80" s="26"/>
      <c r="G80" s="26"/>
      <c r="H80" s="27"/>
      <c r="I80" s="25"/>
      <c r="J80" s="25"/>
      <c r="K80" s="25"/>
      <c r="L80" s="56">
        <f t="shared" si="30"/>
        <v>0</v>
      </c>
      <c r="M80" s="56">
        <f t="shared" si="31"/>
        <v>0</v>
      </c>
    </row>
    <row r="81" spans="1:13" ht="20.100000000000001" customHeight="1" x14ac:dyDescent="0.25">
      <c r="A81" s="4" t="s">
        <v>128</v>
      </c>
      <c r="B81" s="49" t="s">
        <v>129</v>
      </c>
      <c r="C81" s="56">
        <f>'BM-13'!C88</f>
        <v>0</v>
      </c>
      <c r="D81" s="56">
        <f t="shared" ref="D81:K81" si="34">SUM(D82+D85+D89+D91+D93)</f>
        <v>0</v>
      </c>
      <c r="E81" s="56">
        <f t="shared" si="34"/>
        <v>0</v>
      </c>
      <c r="F81" s="56">
        <f t="shared" si="34"/>
        <v>0</v>
      </c>
      <c r="G81" s="56">
        <f t="shared" si="34"/>
        <v>0</v>
      </c>
      <c r="H81" s="56">
        <f t="shared" si="34"/>
        <v>0</v>
      </c>
      <c r="I81" s="56">
        <f t="shared" si="34"/>
        <v>0</v>
      </c>
      <c r="J81" s="56">
        <f t="shared" si="34"/>
        <v>0</v>
      </c>
      <c r="K81" s="56">
        <f t="shared" si="34"/>
        <v>0</v>
      </c>
      <c r="L81" s="56">
        <f t="shared" si="30"/>
        <v>0</v>
      </c>
      <c r="M81" s="56">
        <f t="shared" si="31"/>
        <v>0</v>
      </c>
    </row>
    <row r="82" spans="1:13" ht="20.100000000000001" customHeight="1" x14ac:dyDescent="0.25">
      <c r="A82" s="4" t="s">
        <v>131</v>
      </c>
      <c r="B82" s="49" t="s">
        <v>141</v>
      </c>
      <c r="C82" s="56">
        <f>'BM-13'!C89</f>
        <v>0</v>
      </c>
      <c r="D82" s="56">
        <f t="shared" ref="D82:K82" si="35">SUM(D83:D84)</f>
        <v>0</v>
      </c>
      <c r="E82" s="56">
        <f t="shared" si="35"/>
        <v>0</v>
      </c>
      <c r="F82" s="56">
        <f t="shared" si="35"/>
        <v>0</v>
      </c>
      <c r="G82" s="56">
        <f t="shared" si="35"/>
        <v>0</v>
      </c>
      <c r="H82" s="56">
        <f t="shared" si="35"/>
        <v>0</v>
      </c>
      <c r="I82" s="56">
        <f t="shared" si="35"/>
        <v>0</v>
      </c>
      <c r="J82" s="56">
        <f t="shared" si="35"/>
        <v>0</v>
      </c>
      <c r="K82" s="56">
        <f t="shared" si="35"/>
        <v>0</v>
      </c>
      <c r="L82" s="56">
        <f t="shared" si="30"/>
        <v>0</v>
      </c>
      <c r="M82" s="56">
        <f t="shared" si="31"/>
        <v>0</v>
      </c>
    </row>
    <row r="83" spans="1:13" ht="20.100000000000001" customHeight="1" x14ac:dyDescent="0.25">
      <c r="A83" s="50" t="s">
        <v>133</v>
      </c>
      <c r="B83" s="51" t="s">
        <v>134</v>
      </c>
      <c r="C83" s="56">
        <f>'BM-13'!C90</f>
        <v>0</v>
      </c>
      <c r="D83" s="26"/>
      <c r="E83" s="26"/>
      <c r="F83" s="26"/>
      <c r="G83" s="26"/>
      <c r="H83" s="27"/>
      <c r="I83" s="25"/>
      <c r="J83" s="25"/>
      <c r="K83" s="25"/>
      <c r="L83" s="56">
        <f t="shared" si="30"/>
        <v>0</v>
      </c>
      <c r="M83" s="56">
        <f t="shared" si="31"/>
        <v>0</v>
      </c>
    </row>
    <row r="84" spans="1:13" ht="20.100000000000001" customHeight="1" x14ac:dyDescent="0.25">
      <c r="A84" s="50" t="s">
        <v>136</v>
      </c>
      <c r="B84" s="51" t="s">
        <v>146</v>
      </c>
      <c r="C84" s="56">
        <f>'BM-13'!C91</f>
        <v>0</v>
      </c>
      <c r="D84" s="26"/>
      <c r="E84" s="26"/>
      <c r="F84" s="26"/>
      <c r="G84" s="26"/>
      <c r="H84" s="27"/>
      <c r="I84" s="25"/>
      <c r="J84" s="25"/>
      <c r="K84" s="25"/>
      <c r="L84" s="56">
        <f t="shared" si="30"/>
        <v>0</v>
      </c>
      <c r="M84" s="56">
        <f t="shared" si="31"/>
        <v>0</v>
      </c>
    </row>
    <row r="85" spans="1:13" ht="20.100000000000001" customHeight="1" x14ac:dyDescent="0.25">
      <c r="A85" s="4" t="s">
        <v>138</v>
      </c>
      <c r="B85" s="49" t="s">
        <v>149</v>
      </c>
      <c r="C85" s="56">
        <f>'BM-13'!C92</f>
        <v>0</v>
      </c>
      <c r="D85" s="56">
        <f t="shared" ref="D85:K85" si="36">SUM(D86:D88)</f>
        <v>0</v>
      </c>
      <c r="E85" s="56">
        <f t="shared" si="36"/>
        <v>0</v>
      </c>
      <c r="F85" s="56">
        <f t="shared" si="36"/>
        <v>0</v>
      </c>
      <c r="G85" s="56">
        <f t="shared" si="36"/>
        <v>0</v>
      </c>
      <c r="H85" s="56">
        <f t="shared" si="36"/>
        <v>0</v>
      </c>
      <c r="I85" s="56">
        <f t="shared" si="36"/>
        <v>0</v>
      </c>
      <c r="J85" s="56">
        <f t="shared" si="36"/>
        <v>0</v>
      </c>
      <c r="K85" s="56">
        <f t="shared" si="36"/>
        <v>0</v>
      </c>
      <c r="L85" s="56">
        <f t="shared" si="30"/>
        <v>0</v>
      </c>
      <c r="M85" s="56">
        <f t="shared" si="31"/>
        <v>0</v>
      </c>
    </row>
    <row r="86" spans="1:13" ht="20.100000000000001" customHeight="1" x14ac:dyDescent="0.25">
      <c r="A86" s="50" t="s">
        <v>139</v>
      </c>
      <c r="B86" s="51" t="s">
        <v>140</v>
      </c>
      <c r="C86" s="56">
        <f>'BM-13'!C93</f>
        <v>0</v>
      </c>
      <c r="D86" s="26"/>
      <c r="E86" s="26"/>
      <c r="F86" s="26"/>
      <c r="G86" s="26"/>
      <c r="H86" s="27"/>
      <c r="I86" s="25"/>
      <c r="J86" s="25"/>
      <c r="K86" s="25"/>
      <c r="L86" s="56">
        <f t="shared" si="30"/>
        <v>0</v>
      </c>
      <c r="M86" s="56">
        <f t="shared" si="31"/>
        <v>0</v>
      </c>
    </row>
    <row r="87" spans="1:13" ht="20.100000000000001" customHeight="1" x14ac:dyDescent="0.25">
      <c r="A87" s="50" t="s">
        <v>142</v>
      </c>
      <c r="B87" s="51" t="s">
        <v>143</v>
      </c>
      <c r="C87" s="56">
        <f>'BM-13'!C94</f>
        <v>0</v>
      </c>
      <c r="D87" s="26"/>
      <c r="E87" s="26"/>
      <c r="F87" s="26"/>
      <c r="G87" s="26"/>
      <c r="H87" s="27"/>
      <c r="I87" s="25"/>
      <c r="J87" s="25"/>
      <c r="K87" s="25"/>
      <c r="L87" s="56">
        <f t="shared" si="30"/>
        <v>0</v>
      </c>
      <c r="M87" s="56">
        <f t="shared" si="31"/>
        <v>0</v>
      </c>
    </row>
    <row r="88" spans="1:13" ht="20.100000000000001" customHeight="1" x14ac:dyDescent="0.25">
      <c r="A88" s="50" t="s">
        <v>144</v>
      </c>
      <c r="B88" s="51" t="s">
        <v>145</v>
      </c>
      <c r="C88" s="56">
        <f>'BM-13'!C95</f>
        <v>0</v>
      </c>
      <c r="D88" s="26"/>
      <c r="E88" s="26"/>
      <c r="F88" s="26"/>
      <c r="G88" s="26"/>
      <c r="H88" s="27"/>
      <c r="I88" s="25"/>
      <c r="J88" s="25"/>
      <c r="K88" s="25"/>
      <c r="L88" s="56">
        <f t="shared" si="30"/>
        <v>0</v>
      </c>
      <c r="M88" s="56">
        <f t="shared" si="31"/>
        <v>0</v>
      </c>
    </row>
    <row r="89" spans="1:13" ht="20.100000000000001" customHeight="1" x14ac:dyDescent="0.25">
      <c r="A89" s="4" t="s">
        <v>147</v>
      </c>
      <c r="B89" s="49" t="s">
        <v>148</v>
      </c>
      <c r="C89" s="56">
        <f>'BM-13'!C96</f>
        <v>0</v>
      </c>
      <c r="D89" s="56">
        <f t="shared" ref="D89:K89" si="37">SUM(D90)</f>
        <v>0</v>
      </c>
      <c r="E89" s="56">
        <f t="shared" si="37"/>
        <v>0</v>
      </c>
      <c r="F89" s="56">
        <f t="shared" si="37"/>
        <v>0</v>
      </c>
      <c r="G89" s="56">
        <f t="shared" si="37"/>
        <v>0</v>
      </c>
      <c r="H89" s="56">
        <f t="shared" si="37"/>
        <v>0</v>
      </c>
      <c r="I89" s="56">
        <f t="shared" si="37"/>
        <v>0</v>
      </c>
      <c r="J89" s="56">
        <f t="shared" si="37"/>
        <v>0</v>
      </c>
      <c r="K89" s="56">
        <f t="shared" si="37"/>
        <v>0</v>
      </c>
      <c r="L89" s="56">
        <f t="shared" si="30"/>
        <v>0</v>
      </c>
      <c r="M89" s="56">
        <f t="shared" si="31"/>
        <v>0</v>
      </c>
    </row>
    <row r="90" spans="1:13" ht="20.100000000000001" customHeight="1" x14ac:dyDescent="0.25">
      <c r="A90" s="50" t="s">
        <v>150</v>
      </c>
      <c r="B90" s="51" t="s">
        <v>151</v>
      </c>
      <c r="C90" s="56">
        <f>'BM-13'!C97</f>
        <v>0</v>
      </c>
      <c r="D90" s="26"/>
      <c r="E90" s="26"/>
      <c r="F90" s="26"/>
      <c r="G90" s="26"/>
      <c r="H90" s="27"/>
      <c r="I90" s="25"/>
      <c r="J90" s="25"/>
      <c r="K90" s="25"/>
      <c r="L90" s="56">
        <f t="shared" si="30"/>
        <v>0</v>
      </c>
      <c r="M90" s="56">
        <f t="shared" si="31"/>
        <v>0</v>
      </c>
    </row>
    <row r="91" spans="1:13" ht="20.100000000000001" customHeight="1" x14ac:dyDescent="0.25">
      <c r="A91" s="4" t="s">
        <v>152</v>
      </c>
      <c r="B91" s="49" t="s">
        <v>158</v>
      </c>
      <c r="C91" s="56">
        <f>'BM-13'!C98</f>
        <v>0</v>
      </c>
      <c r="D91" s="56">
        <f t="shared" ref="D91:K91" si="38">SUM(D92)</f>
        <v>0</v>
      </c>
      <c r="E91" s="56">
        <f t="shared" si="38"/>
        <v>0</v>
      </c>
      <c r="F91" s="56">
        <f t="shared" si="38"/>
        <v>0</v>
      </c>
      <c r="G91" s="56">
        <f t="shared" si="38"/>
        <v>0</v>
      </c>
      <c r="H91" s="56">
        <f t="shared" si="38"/>
        <v>0</v>
      </c>
      <c r="I91" s="56">
        <f t="shared" si="38"/>
        <v>0</v>
      </c>
      <c r="J91" s="56">
        <f t="shared" si="38"/>
        <v>0</v>
      </c>
      <c r="K91" s="56">
        <f t="shared" si="38"/>
        <v>0</v>
      </c>
      <c r="L91" s="56">
        <f t="shared" si="30"/>
        <v>0</v>
      </c>
      <c r="M91" s="56">
        <f t="shared" si="31"/>
        <v>0</v>
      </c>
    </row>
    <row r="92" spans="1:13" ht="20.100000000000001" customHeight="1" x14ac:dyDescent="0.25">
      <c r="A92" s="50" t="s">
        <v>153</v>
      </c>
      <c r="B92" s="51" t="s">
        <v>134</v>
      </c>
      <c r="C92" s="56">
        <f>'BM-13'!C99</f>
        <v>0</v>
      </c>
      <c r="D92" s="26"/>
      <c r="E92" s="26"/>
      <c r="F92" s="26"/>
      <c r="G92" s="26"/>
      <c r="H92" s="27"/>
      <c r="I92" s="25"/>
      <c r="J92" s="25"/>
      <c r="K92" s="25"/>
      <c r="L92" s="56">
        <f t="shared" si="30"/>
        <v>0</v>
      </c>
      <c r="M92" s="56">
        <f t="shared" si="31"/>
        <v>0</v>
      </c>
    </row>
    <row r="93" spans="1:13" ht="20.100000000000001" customHeight="1" x14ac:dyDescent="0.25">
      <c r="A93" s="4" t="s">
        <v>154</v>
      </c>
      <c r="B93" s="49" t="s">
        <v>155</v>
      </c>
      <c r="C93" s="56">
        <f>'BM-13'!C100</f>
        <v>0</v>
      </c>
      <c r="D93" s="56">
        <f t="shared" ref="D93:K93" si="39">SUM(D94)</f>
        <v>0</v>
      </c>
      <c r="E93" s="56">
        <f t="shared" si="39"/>
        <v>0</v>
      </c>
      <c r="F93" s="56">
        <f t="shared" si="39"/>
        <v>0</v>
      </c>
      <c r="G93" s="56">
        <f t="shared" si="39"/>
        <v>0</v>
      </c>
      <c r="H93" s="56">
        <f t="shared" si="39"/>
        <v>0</v>
      </c>
      <c r="I93" s="56">
        <f t="shared" si="39"/>
        <v>0</v>
      </c>
      <c r="J93" s="56">
        <f t="shared" si="39"/>
        <v>0</v>
      </c>
      <c r="K93" s="56">
        <f t="shared" si="39"/>
        <v>0</v>
      </c>
      <c r="L93" s="56">
        <f t="shared" si="30"/>
        <v>0</v>
      </c>
      <c r="M93" s="56">
        <f t="shared" si="31"/>
        <v>0</v>
      </c>
    </row>
    <row r="94" spans="1:13" ht="20.100000000000001" customHeight="1" x14ac:dyDescent="0.25">
      <c r="A94" s="50" t="s">
        <v>156</v>
      </c>
      <c r="B94" s="51" t="s">
        <v>164</v>
      </c>
      <c r="C94" s="56">
        <f>'BM-13'!C101</f>
        <v>0</v>
      </c>
      <c r="D94" s="28"/>
      <c r="E94" s="28"/>
      <c r="F94" s="28"/>
      <c r="G94" s="28"/>
      <c r="H94" s="28"/>
      <c r="I94" s="28"/>
      <c r="J94" s="28"/>
      <c r="K94" s="28"/>
      <c r="L94" s="56">
        <f t="shared" si="30"/>
        <v>0</v>
      </c>
      <c r="M94" s="56">
        <f t="shared" si="31"/>
        <v>0</v>
      </c>
    </row>
    <row r="95" spans="1:13" ht="20.100000000000001" customHeight="1" x14ac:dyDescent="0.25">
      <c r="A95" s="45" t="s">
        <v>157</v>
      </c>
      <c r="B95" s="46" t="s">
        <v>166</v>
      </c>
      <c r="C95" s="56">
        <f>'BM-13'!C102</f>
        <v>0</v>
      </c>
      <c r="D95" s="56">
        <f t="shared" ref="D95:K95" si="40">SUM(D96+D98+D100+D102+D105)</f>
        <v>0</v>
      </c>
      <c r="E95" s="56">
        <f t="shared" si="40"/>
        <v>0</v>
      </c>
      <c r="F95" s="56">
        <f t="shared" si="40"/>
        <v>0</v>
      </c>
      <c r="G95" s="56">
        <f t="shared" si="40"/>
        <v>0</v>
      </c>
      <c r="H95" s="56">
        <f t="shared" si="40"/>
        <v>0</v>
      </c>
      <c r="I95" s="56">
        <f t="shared" si="40"/>
        <v>0</v>
      </c>
      <c r="J95" s="56">
        <f t="shared" si="40"/>
        <v>0</v>
      </c>
      <c r="K95" s="56">
        <f t="shared" si="40"/>
        <v>0</v>
      </c>
      <c r="L95" s="56">
        <f t="shared" si="30"/>
        <v>0</v>
      </c>
      <c r="M95" s="56">
        <f t="shared" si="31"/>
        <v>0</v>
      </c>
    </row>
    <row r="96" spans="1:13" ht="20.100000000000001" customHeight="1" x14ac:dyDescent="0.25">
      <c r="A96" s="45" t="s">
        <v>159</v>
      </c>
      <c r="B96" s="46" t="s">
        <v>160</v>
      </c>
      <c r="C96" s="56">
        <f>'BM-13'!C103</f>
        <v>0</v>
      </c>
      <c r="D96" s="31"/>
      <c r="E96" s="31"/>
      <c r="F96" s="31"/>
      <c r="G96" s="31"/>
      <c r="H96" s="31"/>
      <c r="I96" s="31"/>
      <c r="J96" s="31"/>
      <c r="K96" s="31"/>
      <c r="L96" s="56">
        <f t="shared" si="30"/>
        <v>0</v>
      </c>
      <c r="M96" s="56">
        <f t="shared" si="31"/>
        <v>0</v>
      </c>
    </row>
    <row r="97" spans="1:15" ht="20.100000000000001" customHeight="1" x14ac:dyDescent="0.25">
      <c r="A97" s="50" t="s">
        <v>161</v>
      </c>
      <c r="B97" s="51" t="s">
        <v>151</v>
      </c>
      <c r="C97" s="56">
        <f>'BM-13'!C104</f>
        <v>0</v>
      </c>
      <c r="D97" s="31"/>
      <c r="E97" s="31"/>
      <c r="F97" s="31"/>
      <c r="G97" s="31"/>
      <c r="H97" s="31"/>
      <c r="I97" s="31"/>
      <c r="J97" s="31"/>
      <c r="K97" s="31"/>
      <c r="L97" s="56">
        <f t="shared" si="30"/>
        <v>0</v>
      </c>
      <c r="M97" s="56">
        <f t="shared" si="31"/>
        <v>0</v>
      </c>
    </row>
    <row r="98" spans="1:15" ht="20.100000000000001" customHeight="1" x14ac:dyDescent="0.25">
      <c r="A98" s="45" t="s">
        <v>162</v>
      </c>
      <c r="B98" s="46" t="s">
        <v>163</v>
      </c>
      <c r="C98" s="56">
        <f>'BM-13'!C105</f>
        <v>0</v>
      </c>
      <c r="D98" s="56">
        <f t="shared" ref="D98:K98" si="41">SUM(D99)</f>
        <v>0</v>
      </c>
      <c r="E98" s="56">
        <f t="shared" si="41"/>
        <v>0</v>
      </c>
      <c r="F98" s="56">
        <f t="shared" si="41"/>
        <v>0</v>
      </c>
      <c r="G98" s="56">
        <f t="shared" si="41"/>
        <v>0</v>
      </c>
      <c r="H98" s="56">
        <f t="shared" si="41"/>
        <v>0</v>
      </c>
      <c r="I98" s="56">
        <f t="shared" si="41"/>
        <v>0</v>
      </c>
      <c r="J98" s="56">
        <f t="shared" si="41"/>
        <v>0</v>
      </c>
      <c r="K98" s="56">
        <f t="shared" si="41"/>
        <v>0</v>
      </c>
      <c r="L98" s="56">
        <f t="shared" si="30"/>
        <v>0</v>
      </c>
      <c r="M98" s="56">
        <f t="shared" si="31"/>
        <v>0</v>
      </c>
    </row>
    <row r="99" spans="1:15" ht="20.100000000000001" customHeight="1" x14ac:dyDescent="0.25">
      <c r="A99" s="50" t="s">
        <v>165</v>
      </c>
      <c r="B99" s="51" t="s">
        <v>174</v>
      </c>
      <c r="C99" s="56">
        <f>'BM-13'!C106</f>
        <v>0</v>
      </c>
      <c r="D99" s="31"/>
      <c r="E99" s="31"/>
      <c r="F99" s="31"/>
      <c r="G99" s="31"/>
      <c r="H99" s="31"/>
      <c r="I99" s="31"/>
      <c r="J99" s="31"/>
      <c r="K99" s="31"/>
      <c r="L99" s="56">
        <f t="shared" si="30"/>
        <v>0</v>
      </c>
      <c r="M99" s="56">
        <f t="shared" si="31"/>
        <v>0</v>
      </c>
    </row>
    <row r="100" spans="1:15" ht="20.100000000000001" customHeight="1" x14ac:dyDescent="0.25">
      <c r="A100" s="45" t="s">
        <v>167</v>
      </c>
      <c r="B100" s="46" t="s">
        <v>168</v>
      </c>
      <c r="C100" s="56">
        <f>'BM-13'!C107</f>
        <v>0</v>
      </c>
      <c r="D100" s="56">
        <f t="shared" ref="D100:K100" si="42">SUM(D101)</f>
        <v>0</v>
      </c>
      <c r="E100" s="56">
        <f t="shared" si="42"/>
        <v>0</v>
      </c>
      <c r="F100" s="56">
        <f t="shared" si="42"/>
        <v>0</v>
      </c>
      <c r="G100" s="56">
        <f t="shared" si="42"/>
        <v>0</v>
      </c>
      <c r="H100" s="56">
        <f t="shared" si="42"/>
        <v>0</v>
      </c>
      <c r="I100" s="56">
        <f t="shared" si="42"/>
        <v>0</v>
      </c>
      <c r="J100" s="56">
        <f t="shared" si="42"/>
        <v>0</v>
      </c>
      <c r="K100" s="56">
        <f t="shared" si="42"/>
        <v>0</v>
      </c>
      <c r="L100" s="56">
        <f t="shared" si="30"/>
        <v>0</v>
      </c>
      <c r="M100" s="56">
        <f t="shared" si="31"/>
        <v>0</v>
      </c>
    </row>
    <row r="101" spans="1:15" ht="20.100000000000001" customHeight="1" x14ac:dyDescent="0.25">
      <c r="A101" s="50" t="s">
        <v>169</v>
      </c>
      <c r="B101" s="51" t="s">
        <v>146</v>
      </c>
      <c r="C101" s="56">
        <f>'BM-13'!C108</f>
        <v>0</v>
      </c>
      <c r="D101" s="31"/>
      <c r="E101" s="31"/>
      <c r="F101" s="31"/>
      <c r="G101" s="31"/>
      <c r="H101" s="31"/>
      <c r="I101" s="31"/>
      <c r="J101" s="31"/>
      <c r="K101" s="31"/>
      <c r="L101" s="56">
        <f t="shared" si="30"/>
        <v>0</v>
      </c>
      <c r="M101" s="56">
        <f t="shared" si="31"/>
        <v>0</v>
      </c>
    </row>
    <row r="102" spans="1:15" ht="20.100000000000001" customHeight="1" x14ac:dyDescent="0.25">
      <c r="A102" s="4" t="s">
        <v>170</v>
      </c>
      <c r="B102" s="49" t="s">
        <v>171</v>
      </c>
      <c r="C102" s="56">
        <f>'BM-13'!C109</f>
        <v>0</v>
      </c>
      <c r="D102" s="56">
        <f t="shared" ref="D102:K102" si="43">SUM(D103:D104)</f>
        <v>0</v>
      </c>
      <c r="E102" s="56">
        <f t="shared" si="43"/>
        <v>0</v>
      </c>
      <c r="F102" s="56">
        <f t="shared" si="43"/>
        <v>0</v>
      </c>
      <c r="G102" s="56">
        <f t="shared" si="43"/>
        <v>0</v>
      </c>
      <c r="H102" s="56">
        <f t="shared" si="43"/>
        <v>0</v>
      </c>
      <c r="I102" s="56">
        <f t="shared" si="43"/>
        <v>0</v>
      </c>
      <c r="J102" s="56">
        <f t="shared" si="43"/>
        <v>0</v>
      </c>
      <c r="K102" s="56">
        <f t="shared" si="43"/>
        <v>0</v>
      </c>
      <c r="L102" s="56">
        <f t="shared" si="30"/>
        <v>0</v>
      </c>
      <c r="M102" s="56">
        <f t="shared" si="31"/>
        <v>0</v>
      </c>
    </row>
    <row r="103" spans="1:15" ht="20.100000000000001" customHeight="1" x14ac:dyDescent="0.25">
      <c r="A103" s="50" t="s">
        <v>172</v>
      </c>
      <c r="B103" s="51" t="s">
        <v>173</v>
      </c>
      <c r="C103" s="56">
        <f>'BM-13'!C110</f>
        <v>0</v>
      </c>
      <c r="D103" s="31"/>
      <c r="E103" s="31"/>
      <c r="F103" s="31"/>
      <c r="G103" s="31"/>
      <c r="H103" s="31"/>
      <c r="I103" s="31"/>
      <c r="J103" s="31"/>
      <c r="K103" s="31"/>
      <c r="L103" s="56">
        <f t="shared" si="30"/>
        <v>0</v>
      </c>
      <c r="M103" s="56">
        <f t="shared" si="31"/>
        <v>0</v>
      </c>
    </row>
    <row r="104" spans="1:15" ht="20.100000000000001" customHeight="1" x14ac:dyDescent="0.25">
      <c r="A104" s="50" t="s">
        <v>175</v>
      </c>
      <c r="B104" s="51" t="s">
        <v>180</v>
      </c>
      <c r="C104" s="56">
        <f>'BM-13'!C111</f>
        <v>0</v>
      </c>
      <c r="D104" s="31"/>
      <c r="E104" s="31"/>
      <c r="F104" s="31"/>
      <c r="G104" s="31"/>
      <c r="H104" s="31"/>
      <c r="I104" s="31"/>
      <c r="J104" s="31"/>
      <c r="K104" s="31"/>
      <c r="L104" s="56">
        <f t="shared" si="30"/>
        <v>0</v>
      </c>
      <c r="M104" s="56">
        <f t="shared" si="31"/>
        <v>0</v>
      </c>
    </row>
    <row r="105" spans="1:15" ht="20.100000000000001" customHeight="1" x14ac:dyDescent="0.25">
      <c r="A105" s="4" t="s">
        <v>176</v>
      </c>
      <c r="B105" s="49" t="s">
        <v>149</v>
      </c>
      <c r="C105" s="56">
        <f>'BM-13'!C112</f>
        <v>9292000</v>
      </c>
      <c r="D105" s="56">
        <f t="shared" ref="D105:K105" si="44">SUM(D106:D108)</f>
        <v>0</v>
      </c>
      <c r="E105" s="56">
        <f t="shared" si="44"/>
        <v>0</v>
      </c>
      <c r="F105" s="56">
        <f t="shared" si="44"/>
        <v>0</v>
      </c>
      <c r="G105" s="56">
        <f t="shared" si="44"/>
        <v>0</v>
      </c>
      <c r="H105" s="56">
        <f t="shared" si="44"/>
        <v>0</v>
      </c>
      <c r="I105" s="56">
        <f t="shared" si="44"/>
        <v>0</v>
      </c>
      <c r="J105" s="56">
        <f t="shared" si="44"/>
        <v>0</v>
      </c>
      <c r="K105" s="56">
        <f t="shared" si="44"/>
        <v>0</v>
      </c>
      <c r="L105" s="56">
        <f t="shared" si="30"/>
        <v>0</v>
      </c>
      <c r="M105" s="56">
        <f t="shared" si="31"/>
        <v>9292000</v>
      </c>
    </row>
    <row r="106" spans="1:15" ht="20.100000000000001" customHeight="1" x14ac:dyDescent="0.25">
      <c r="A106" s="50" t="s">
        <v>177</v>
      </c>
      <c r="B106" s="51" t="s">
        <v>140</v>
      </c>
      <c r="C106" s="56">
        <f>'BM-13'!C113</f>
        <v>4470000</v>
      </c>
      <c r="D106" s="31"/>
      <c r="E106" s="31"/>
      <c r="F106" s="31"/>
      <c r="G106" s="31"/>
      <c r="H106" s="31"/>
      <c r="I106" s="31"/>
      <c r="J106" s="31"/>
      <c r="K106" s="31"/>
      <c r="L106" s="56">
        <f t="shared" si="30"/>
        <v>0</v>
      </c>
      <c r="M106" s="56">
        <f t="shared" si="31"/>
        <v>4470000</v>
      </c>
    </row>
    <row r="107" spans="1:15" ht="20.100000000000001" customHeight="1" x14ac:dyDescent="0.25">
      <c r="A107" s="50" t="s">
        <v>178</v>
      </c>
      <c r="B107" s="51" t="s">
        <v>143</v>
      </c>
      <c r="C107" s="56">
        <f>'BM-13'!C114</f>
        <v>4822000</v>
      </c>
      <c r="D107" s="31"/>
      <c r="E107" s="31"/>
      <c r="F107" s="31"/>
      <c r="G107" s="31"/>
      <c r="H107" s="31"/>
      <c r="I107" s="31"/>
      <c r="J107" s="31"/>
      <c r="K107" s="31"/>
      <c r="L107" s="56">
        <f t="shared" si="30"/>
        <v>0</v>
      </c>
      <c r="M107" s="56">
        <f t="shared" si="31"/>
        <v>4822000</v>
      </c>
    </row>
    <row r="108" spans="1:15" ht="20.100000000000001" customHeight="1" x14ac:dyDescent="0.25">
      <c r="A108" s="50" t="s">
        <v>179</v>
      </c>
      <c r="B108" s="51" t="s">
        <v>145</v>
      </c>
      <c r="C108" s="56">
        <f>'BM-13'!C115</f>
        <v>0</v>
      </c>
      <c r="D108" s="31"/>
      <c r="E108" s="31"/>
      <c r="F108" s="31"/>
      <c r="G108" s="31"/>
      <c r="H108" s="31"/>
      <c r="I108" s="31"/>
      <c r="J108" s="31"/>
      <c r="K108" s="31"/>
      <c r="L108" s="56">
        <f t="shared" si="30"/>
        <v>0</v>
      </c>
      <c r="M108" s="56">
        <f t="shared" si="31"/>
        <v>0</v>
      </c>
    </row>
    <row r="109" spans="1:15" ht="20.100000000000001" customHeight="1" x14ac:dyDescent="0.25">
      <c r="A109" s="132" t="s">
        <v>184</v>
      </c>
      <c r="B109" s="133"/>
      <c r="C109" s="56">
        <f>SUM(C6+C43+C75+C78+C81+C95+C76)</f>
        <v>9292000</v>
      </c>
      <c r="D109" s="56">
        <f t="shared" ref="D109:K109" si="45">SUM(D6+D43+D75+D78+D81+D95+D76)</f>
        <v>645872</v>
      </c>
      <c r="E109" s="56">
        <f t="shared" si="45"/>
        <v>775733</v>
      </c>
      <c r="F109" s="56">
        <f t="shared" si="45"/>
        <v>790036</v>
      </c>
      <c r="G109" s="56">
        <f t="shared" si="45"/>
        <v>792157</v>
      </c>
      <c r="H109" s="56">
        <f t="shared" si="45"/>
        <v>792157</v>
      </c>
      <c r="I109" s="56">
        <f t="shared" si="45"/>
        <v>809140</v>
      </c>
      <c r="J109" s="56">
        <f t="shared" si="45"/>
        <v>809140</v>
      </c>
      <c r="K109" s="56">
        <f t="shared" si="45"/>
        <v>791724</v>
      </c>
      <c r="L109" s="56">
        <f t="shared" si="30"/>
        <v>6205959</v>
      </c>
      <c r="M109" s="56">
        <f t="shared" si="31"/>
        <v>3086041</v>
      </c>
      <c r="O109" s="106"/>
    </row>
  </sheetData>
  <mergeCells count="8">
    <mergeCell ref="M4:M5"/>
    <mergeCell ref="A4:A5"/>
    <mergeCell ref="A109:B109"/>
    <mergeCell ref="B1:L1"/>
    <mergeCell ref="B2:L2"/>
    <mergeCell ref="B4:B5"/>
    <mergeCell ref="C4:C5"/>
    <mergeCell ref="D4:L4"/>
  </mergeCells>
  <printOptions horizontalCentered="1"/>
  <pageMargins left="0.16" right="0.16" top="0.39370078740157483" bottom="0.39370078740157483" header="0.19685039370078741" footer="0.19685039370078741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M13" sqref="M13"/>
    </sheetView>
  </sheetViews>
  <sheetFormatPr defaultRowHeight="12.75" x14ac:dyDescent="0.25"/>
  <cols>
    <col min="1" max="1" width="7.42578125" style="35" customWidth="1"/>
    <col min="2" max="2" width="16.28515625" style="35" customWidth="1"/>
    <col min="3" max="3" width="19.140625" style="35" customWidth="1"/>
    <col min="4" max="4" width="7.42578125" style="35" customWidth="1"/>
    <col min="5" max="5" width="10.85546875" style="35" customWidth="1"/>
    <col min="6" max="6" width="10.42578125" style="35" customWidth="1"/>
    <col min="7" max="7" width="11.28515625" style="35" bestFit="1" customWidth="1"/>
    <col min="8" max="9" width="10.42578125" style="35" customWidth="1"/>
    <col min="10" max="10" width="13.85546875" style="35" customWidth="1"/>
    <col min="11" max="16384" width="9.140625" style="35"/>
  </cols>
  <sheetData>
    <row r="1" spans="1:10" ht="18.75" customHeight="1" x14ac:dyDescent="0.25">
      <c r="A1" s="140" t="s">
        <v>204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0" ht="18" x14ac:dyDescent="0.25">
      <c r="A2" s="43"/>
      <c r="B2" s="43"/>
      <c r="C2" s="44" t="s">
        <v>303</v>
      </c>
      <c r="D2" s="42"/>
      <c r="E2" s="42"/>
      <c r="F2" s="42"/>
      <c r="G2" s="42"/>
      <c r="H2" s="42"/>
      <c r="I2" s="42"/>
      <c r="J2" s="42"/>
    </row>
    <row r="3" spans="1:10" ht="22.5" x14ac:dyDescent="0.25">
      <c r="A3" s="141" t="s">
        <v>205</v>
      </c>
      <c r="B3" s="141"/>
      <c r="C3" s="141"/>
      <c r="D3" s="141"/>
      <c r="E3" s="141"/>
      <c r="F3" s="141"/>
      <c r="G3" s="141"/>
      <c r="H3" s="141"/>
      <c r="I3" s="141"/>
      <c r="J3" s="141"/>
    </row>
    <row r="4" spans="1:10" ht="13.5" customHeight="1" x14ac:dyDescent="0.25">
      <c r="A4" s="139" t="s">
        <v>203</v>
      </c>
      <c r="B4" s="145" t="s">
        <v>206</v>
      </c>
      <c r="C4" s="146"/>
      <c r="D4" s="139" t="s">
        <v>189</v>
      </c>
      <c r="E4" s="142" t="s">
        <v>254</v>
      </c>
      <c r="F4" s="143"/>
      <c r="G4" s="144"/>
      <c r="H4" s="142" t="s">
        <v>207</v>
      </c>
      <c r="I4" s="143"/>
      <c r="J4" s="144"/>
    </row>
    <row r="5" spans="1:10" x14ac:dyDescent="0.25">
      <c r="A5" s="139"/>
      <c r="B5" s="147"/>
      <c r="C5" s="148"/>
      <c r="D5" s="139"/>
      <c r="E5" s="17" t="s">
        <v>202</v>
      </c>
      <c r="F5" s="17" t="s">
        <v>200</v>
      </c>
      <c r="G5" s="17" t="s">
        <v>201</v>
      </c>
      <c r="H5" s="17" t="s">
        <v>202</v>
      </c>
      <c r="I5" s="17" t="s">
        <v>200</v>
      </c>
      <c r="J5" s="17" t="s">
        <v>201</v>
      </c>
    </row>
    <row r="6" spans="1:10" ht="22.5" customHeight="1" x14ac:dyDescent="0.25">
      <c r="A6" s="39">
        <v>1</v>
      </c>
      <c r="B6" s="82" t="s">
        <v>255</v>
      </c>
      <c r="C6" s="82" t="s">
        <v>259</v>
      </c>
      <c r="D6" s="82">
        <v>16</v>
      </c>
      <c r="E6" s="36">
        <v>1</v>
      </c>
      <c r="F6" s="36">
        <v>1</v>
      </c>
      <c r="G6" s="36">
        <v>0</v>
      </c>
      <c r="H6" s="36">
        <v>1</v>
      </c>
      <c r="I6" s="36">
        <v>1</v>
      </c>
      <c r="J6" s="36">
        <v>0</v>
      </c>
    </row>
    <row r="7" spans="1:10" ht="22.5" customHeight="1" x14ac:dyDescent="0.25">
      <c r="A7" s="39">
        <v>2</v>
      </c>
      <c r="B7" s="54" t="s">
        <v>262</v>
      </c>
      <c r="C7" s="84" t="s">
        <v>265</v>
      </c>
      <c r="D7" s="82">
        <v>15</v>
      </c>
      <c r="E7" s="36">
        <v>1</v>
      </c>
      <c r="F7" s="36">
        <v>1</v>
      </c>
      <c r="G7" s="36">
        <v>0</v>
      </c>
      <c r="H7" s="36">
        <v>1</v>
      </c>
      <c r="I7" s="36">
        <v>1</v>
      </c>
      <c r="J7" s="36">
        <v>0</v>
      </c>
    </row>
    <row r="8" spans="1:10" ht="22.5" customHeight="1" x14ac:dyDescent="0.25">
      <c r="A8" s="39">
        <v>3</v>
      </c>
      <c r="B8" s="54" t="s">
        <v>263</v>
      </c>
      <c r="C8" s="84" t="s">
        <v>266</v>
      </c>
      <c r="D8" s="82">
        <v>15</v>
      </c>
      <c r="E8" s="36">
        <v>1</v>
      </c>
      <c r="F8" s="36">
        <v>1</v>
      </c>
      <c r="G8" s="36">
        <v>0</v>
      </c>
      <c r="H8" s="36">
        <v>1</v>
      </c>
      <c r="I8" s="36">
        <v>1</v>
      </c>
      <c r="J8" s="36">
        <v>0</v>
      </c>
    </row>
    <row r="9" spans="1:10" ht="22.5" customHeight="1" x14ac:dyDescent="0.25">
      <c r="A9" s="39">
        <v>4</v>
      </c>
      <c r="B9" s="54" t="s">
        <v>264</v>
      </c>
      <c r="C9" s="84" t="s">
        <v>266</v>
      </c>
      <c r="D9" s="82">
        <v>15</v>
      </c>
      <c r="E9" s="36">
        <v>1</v>
      </c>
      <c r="F9" s="36">
        <v>0</v>
      </c>
      <c r="G9" s="36">
        <v>1</v>
      </c>
      <c r="H9" s="36">
        <v>1</v>
      </c>
      <c r="I9" s="36">
        <v>0</v>
      </c>
      <c r="J9" s="36">
        <v>1</v>
      </c>
    </row>
    <row r="10" spans="1:10" ht="22.5" customHeight="1" x14ac:dyDescent="0.25">
      <c r="A10" s="39">
        <v>5</v>
      </c>
      <c r="B10" s="54" t="s">
        <v>271</v>
      </c>
      <c r="C10" s="84" t="s">
        <v>267</v>
      </c>
      <c r="D10" s="82">
        <v>15</v>
      </c>
      <c r="E10" s="36">
        <v>1</v>
      </c>
      <c r="F10" s="36">
        <v>1</v>
      </c>
      <c r="G10" s="36">
        <v>0</v>
      </c>
      <c r="H10" s="36">
        <v>1</v>
      </c>
      <c r="I10" s="36">
        <v>1</v>
      </c>
      <c r="J10" s="36">
        <v>0</v>
      </c>
    </row>
    <row r="11" spans="1:10" ht="22.5" customHeight="1" x14ac:dyDescent="0.25">
      <c r="A11" s="39">
        <v>6</v>
      </c>
      <c r="B11" s="54" t="s">
        <v>256</v>
      </c>
      <c r="C11" s="84" t="s">
        <v>268</v>
      </c>
      <c r="D11" s="82">
        <v>15</v>
      </c>
      <c r="E11" s="36">
        <v>1</v>
      </c>
      <c r="F11" s="36">
        <v>1</v>
      </c>
      <c r="G11" s="36">
        <v>0</v>
      </c>
      <c r="H11" s="36">
        <v>1</v>
      </c>
      <c r="I11" s="36">
        <v>1</v>
      </c>
      <c r="J11" s="36">
        <v>0</v>
      </c>
    </row>
    <row r="12" spans="1:10" ht="22.5" customHeight="1" x14ac:dyDescent="0.25">
      <c r="A12" s="39">
        <v>7</v>
      </c>
      <c r="B12" s="54" t="s">
        <v>264</v>
      </c>
      <c r="C12" s="84" t="s">
        <v>269</v>
      </c>
      <c r="D12" s="82">
        <v>15</v>
      </c>
      <c r="E12" s="36">
        <v>1</v>
      </c>
      <c r="F12" s="36">
        <v>0</v>
      </c>
      <c r="G12" s="36">
        <v>1</v>
      </c>
      <c r="H12" s="36">
        <v>1</v>
      </c>
      <c r="I12" s="36">
        <v>0</v>
      </c>
      <c r="J12" s="36">
        <v>1</v>
      </c>
    </row>
    <row r="13" spans="1:10" ht="22.5" customHeight="1" x14ac:dyDescent="0.25">
      <c r="A13" s="39">
        <v>8</v>
      </c>
      <c r="B13" s="54" t="s">
        <v>257</v>
      </c>
      <c r="C13" s="84" t="s">
        <v>260</v>
      </c>
      <c r="D13" s="82">
        <v>14</v>
      </c>
      <c r="E13" s="36">
        <v>1</v>
      </c>
      <c r="F13" s="36">
        <v>1</v>
      </c>
      <c r="G13" s="36">
        <v>0</v>
      </c>
      <c r="H13" s="36">
        <v>1</v>
      </c>
      <c r="I13" s="36">
        <v>1</v>
      </c>
      <c r="J13" s="36">
        <v>0</v>
      </c>
    </row>
    <row r="14" spans="1:10" ht="22.5" customHeight="1" x14ac:dyDescent="0.25">
      <c r="A14" s="39">
        <v>9</v>
      </c>
      <c r="B14" s="54" t="s">
        <v>264</v>
      </c>
      <c r="C14" s="84" t="s">
        <v>260</v>
      </c>
      <c r="D14" s="82">
        <v>14</v>
      </c>
      <c r="E14" s="36">
        <v>1</v>
      </c>
      <c r="F14" s="36">
        <v>0</v>
      </c>
      <c r="G14" s="36">
        <v>1</v>
      </c>
      <c r="H14" s="36">
        <v>1</v>
      </c>
      <c r="I14" s="36">
        <v>0</v>
      </c>
      <c r="J14" s="36">
        <v>1</v>
      </c>
    </row>
    <row r="15" spans="1:10" ht="22.5" customHeight="1" x14ac:dyDescent="0.25">
      <c r="A15" s="39">
        <v>10</v>
      </c>
      <c r="B15" s="54" t="s">
        <v>264</v>
      </c>
      <c r="C15" s="84" t="s">
        <v>261</v>
      </c>
      <c r="D15" s="82">
        <v>14</v>
      </c>
      <c r="E15" s="36">
        <v>1</v>
      </c>
      <c r="F15" s="36">
        <v>0</v>
      </c>
      <c r="G15" s="36">
        <v>1</v>
      </c>
      <c r="H15" s="36">
        <v>1</v>
      </c>
      <c r="I15" s="36">
        <v>0</v>
      </c>
      <c r="J15" s="36">
        <v>1</v>
      </c>
    </row>
    <row r="16" spans="1:10" ht="22.5" customHeight="1" x14ac:dyDescent="0.25">
      <c r="A16" s="39">
        <v>11</v>
      </c>
      <c r="B16" s="54" t="s">
        <v>264</v>
      </c>
      <c r="C16" s="84" t="s">
        <v>261</v>
      </c>
      <c r="D16" s="82">
        <v>14</v>
      </c>
      <c r="E16" s="36">
        <v>1</v>
      </c>
      <c r="F16" s="36">
        <v>0</v>
      </c>
      <c r="G16" s="36">
        <v>1</v>
      </c>
      <c r="H16" s="36">
        <v>1</v>
      </c>
      <c r="I16" s="36">
        <v>0</v>
      </c>
      <c r="J16" s="36">
        <v>1</v>
      </c>
    </row>
    <row r="17" spans="1:10" ht="22.5" customHeight="1" x14ac:dyDescent="0.25">
      <c r="A17" s="39">
        <v>12</v>
      </c>
      <c r="B17" s="54" t="s">
        <v>258</v>
      </c>
      <c r="C17" s="54" t="s">
        <v>270</v>
      </c>
      <c r="D17" s="82">
        <v>1</v>
      </c>
      <c r="E17" s="36">
        <v>1</v>
      </c>
      <c r="F17" s="36">
        <v>1</v>
      </c>
      <c r="G17" s="36">
        <v>0</v>
      </c>
      <c r="H17" s="36">
        <v>1</v>
      </c>
      <c r="I17" s="36">
        <v>1</v>
      </c>
      <c r="J17" s="36">
        <v>0</v>
      </c>
    </row>
    <row r="18" spans="1:10" ht="22.5" customHeight="1" x14ac:dyDescent="0.25">
      <c r="A18" s="39">
        <v>13</v>
      </c>
      <c r="B18" s="54" t="s">
        <v>264</v>
      </c>
      <c r="C18" s="84" t="s">
        <v>270</v>
      </c>
      <c r="D18" s="82"/>
      <c r="E18" s="36">
        <v>1</v>
      </c>
      <c r="F18" s="36">
        <v>0</v>
      </c>
      <c r="G18" s="36">
        <v>1</v>
      </c>
      <c r="H18" s="36">
        <v>1</v>
      </c>
      <c r="I18" s="36">
        <v>0</v>
      </c>
      <c r="J18" s="36">
        <v>1</v>
      </c>
    </row>
    <row r="19" spans="1:10" ht="14.25" x14ac:dyDescent="0.25">
      <c r="A19" s="40"/>
      <c r="B19" s="40"/>
      <c r="D19" s="41"/>
      <c r="E19" s="38"/>
      <c r="F19" s="38"/>
      <c r="G19" s="38"/>
      <c r="H19" s="38"/>
    </row>
  </sheetData>
  <mergeCells count="7">
    <mergeCell ref="A4:A5"/>
    <mergeCell ref="A1:J1"/>
    <mergeCell ref="A3:J3"/>
    <mergeCell ref="D4:D5"/>
    <mergeCell ref="E4:G4"/>
    <mergeCell ref="H4:J4"/>
    <mergeCell ref="B4:C5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BM-13</vt:lpstr>
      <vt:lpstr>Anticip.</vt:lpstr>
      <vt:lpstr>Exp.</vt:lpstr>
      <vt:lpstr>Vacany </vt:lpstr>
      <vt:lpstr>'BM-13'!Print_Titles</vt:lpstr>
      <vt:lpstr>Exp.!Print_Titles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Syed Zaheer Alam</dc:creator>
  <cp:lastModifiedBy>ismail - [2010]</cp:lastModifiedBy>
  <cp:lastPrinted>2026-03-25T15:21:53Z</cp:lastPrinted>
  <dcterms:created xsi:type="dcterms:W3CDTF">2018-02-16T10:51:07Z</dcterms:created>
  <dcterms:modified xsi:type="dcterms:W3CDTF">2026-04-19T14:36:41Z</dcterms:modified>
</cp:coreProperties>
</file>